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nsv0008\61000_市立病院\510_再整備\030_基本設計\90 コンサル委託\入札\HPアップロード\"/>
    </mc:Choice>
  </mc:AlternateContent>
  <xr:revisionPtr revIDLastSave="0" documentId="13_ncr:1_{C84692EA-A777-4741-9F52-CEAAA05EB922}" xr6:coauthVersionLast="47" xr6:coauthVersionMax="47" xr10:uidLastSave="{00000000-0000-0000-0000-000000000000}"/>
  <bookViews>
    <workbookView xWindow="0" yWindow="-16320" windowWidth="29040" windowHeight="15840" xr2:uid="{5463EE4F-B481-4D7D-ACB8-7903A07DE354}"/>
  </bookViews>
  <sheets>
    <sheet name="表紙" sheetId="28" r:id="rId1"/>
    <sheet name="内訳書" sheetId="49" r:id="rId2"/>
    <sheet name="一位代価表" sheetId="48" r:id="rId3"/>
    <sheet name="旧委託料設計P9" sheetId="24" state="hidden" r:id="rId4"/>
    <sheet name="旧委託料監理P10" sheetId="25" state="hidden" r:id="rId5"/>
    <sheet name="成果図書（基本設計）" sheetId="8" state="hidden" r:id="rId6"/>
    <sheet name="追加業務（積算業務）" sheetId="13" state="hidden" r:id="rId7"/>
  </sheets>
  <definedNames>
    <definedName name="_xlnm.Print_Area" localSheetId="2">一位代価表!$A$1:$F$99</definedName>
    <definedName name="_xlnm.Print_Area" localSheetId="4">旧委託料監理P10!$A$1:$AF$48</definedName>
    <definedName name="_xlnm.Print_Area" localSheetId="3">旧委託料設計P9!$A$1:$AF$48</definedName>
    <definedName name="_xlnm.Print_Area" localSheetId="1">内訳書!$A$1:$F$89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8" l="1"/>
  <c r="A42" i="48" l="1"/>
  <c r="A84" i="48"/>
  <c r="A70" i="48"/>
  <c r="A56" i="48" l="1"/>
  <c r="A16" i="48" l="1"/>
  <c r="A29" i="48"/>
  <c r="AM4" i="25" l="1"/>
  <c r="AN4" i="25" s="1"/>
  <c r="AJ5" i="25"/>
  <c r="AM5" i="25"/>
  <c r="AN5" i="25" s="1"/>
  <c r="AJ6" i="25"/>
  <c r="AJ7" i="25" s="1"/>
  <c r="AJ8" i="25" s="1"/>
  <c r="AJ9" i="25" s="1"/>
  <c r="AJ10" i="25" s="1"/>
  <c r="AJ11" i="25" s="1"/>
  <c r="AJ12" i="25" s="1"/>
  <c r="AJ13" i="25" s="1"/>
  <c r="AJ14" i="25" s="1"/>
  <c r="AJ15" i="25" s="1"/>
  <c r="AJ16" i="25" s="1"/>
  <c r="AJ17" i="25" s="1"/>
  <c r="AJ18" i="25" s="1"/>
  <c r="AJ19" i="25" s="1"/>
  <c r="AJ20" i="25" s="1"/>
  <c r="AJ21" i="25" s="1"/>
  <c r="AJ22" i="25" s="1"/>
  <c r="AJ23" i="25" s="1"/>
  <c r="AJ24" i="25" s="1"/>
  <c r="AJ25" i="25" s="1"/>
  <c r="AJ26" i="25" s="1"/>
  <c r="AJ27" i="25" s="1"/>
  <c r="AJ28" i="25" s="1"/>
  <c r="AJ29" i="25" s="1"/>
  <c r="AJ30" i="25" s="1"/>
  <c r="AJ31" i="25" s="1"/>
  <c r="AJ32" i="25" s="1"/>
  <c r="AJ33" i="25" s="1"/>
  <c r="AJ34" i="25" s="1"/>
  <c r="AJ35" i="25" s="1"/>
  <c r="AJ36" i="25" s="1"/>
  <c r="AJ37" i="25" s="1"/>
  <c r="AJ38" i="25" s="1"/>
  <c r="AJ39" i="25" s="1"/>
  <c r="AJ40" i="25" s="1"/>
  <c r="AJ41" i="25" s="1"/>
  <c r="AJ42" i="25" s="1"/>
  <c r="AJ43" i="25" s="1"/>
  <c r="AJ44" i="25" s="1"/>
  <c r="AJ45" i="25" s="1"/>
  <c r="AJ46" i="25" s="1"/>
  <c r="AJ47" i="25" s="1"/>
  <c r="AJ48" i="25" s="1"/>
  <c r="AJ49" i="25" s="1"/>
  <c r="AJ50" i="25" s="1"/>
  <c r="AJ51" i="25" s="1"/>
  <c r="AJ52" i="25" s="1"/>
  <c r="AJ53" i="25" s="1"/>
  <c r="AJ54" i="25" s="1"/>
  <c r="AJ55" i="25" s="1"/>
  <c r="AJ56" i="25" s="1"/>
  <c r="AJ57" i="25" s="1"/>
  <c r="AM6" i="25"/>
  <c r="AM7" i="25"/>
  <c r="AN7" i="25" s="1"/>
  <c r="AM8" i="25"/>
  <c r="AN8" i="25" s="1"/>
  <c r="AM9" i="25"/>
  <c r="AN9" i="25" s="1"/>
  <c r="AM10" i="25"/>
  <c r="AM11" i="25"/>
  <c r="AN11" i="25" s="1"/>
  <c r="AM12" i="25"/>
  <c r="AN12" i="25" s="1"/>
  <c r="AM13" i="25"/>
  <c r="AN13" i="25" s="1"/>
  <c r="AM14" i="25"/>
  <c r="AM15" i="25"/>
  <c r="AN15" i="25" s="1"/>
  <c r="AM16" i="25"/>
  <c r="AN16" i="25" s="1"/>
  <c r="AL16" i="25"/>
  <c r="AM17" i="25"/>
  <c r="AN17" i="25" s="1"/>
  <c r="I18" i="25"/>
  <c r="AM18" i="25"/>
  <c r="AM19" i="25"/>
  <c r="AM20" i="25"/>
  <c r="AM21" i="25"/>
  <c r="AM22" i="25"/>
  <c r="AM23" i="25"/>
  <c r="AM24" i="25"/>
  <c r="AM25" i="25"/>
  <c r="AM26" i="25"/>
  <c r="AM27" i="25"/>
  <c r="AM28" i="25"/>
  <c r="AM29" i="25"/>
  <c r="W30" i="25"/>
  <c r="AM30" i="25"/>
  <c r="AL30" i="25" s="1"/>
  <c r="AM31" i="25"/>
  <c r="AL31" i="25" s="1"/>
  <c r="AM32" i="25"/>
  <c r="AL32" i="25" s="1"/>
  <c r="AM33" i="25"/>
  <c r="AL33" i="25" s="1"/>
  <c r="AM34" i="25"/>
  <c r="AL34" i="25" s="1"/>
  <c r="AM35" i="25"/>
  <c r="AL35" i="25" s="1"/>
  <c r="AM36" i="25"/>
  <c r="AL36" i="25" s="1"/>
  <c r="AM37" i="25"/>
  <c r="AL37" i="25" s="1"/>
  <c r="AM38" i="25"/>
  <c r="AL38" i="25" s="1"/>
  <c r="AM39" i="25"/>
  <c r="AL39" i="25" s="1"/>
  <c r="AM40" i="25"/>
  <c r="AL40" i="25" s="1"/>
  <c r="AM41" i="25"/>
  <c r="AL41" i="25" s="1"/>
  <c r="AN41" i="25"/>
  <c r="AM42" i="25"/>
  <c r="AL42" i="25" s="1"/>
  <c r="AM43" i="25"/>
  <c r="AL43" i="25" s="1"/>
  <c r="AM44" i="25"/>
  <c r="AL44" i="25" s="1"/>
  <c r="AM45" i="25"/>
  <c r="AL45" i="25" s="1"/>
  <c r="AM46" i="25"/>
  <c r="AL46" i="25" s="1"/>
  <c r="AM47" i="25"/>
  <c r="AL47" i="25" s="1"/>
  <c r="AM48" i="25"/>
  <c r="AL48" i="25" s="1"/>
  <c r="AM49" i="25"/>
  <c r="AL49" i="25" s="1"/>
  <c r="AM50" i="25"/>
  <c r="AL50" i="25" s="1"/>
  <c r="AM51" i="25"/>
  <c r="AL51" i="25" s="1"/>
  <c r="AM52" i="25"/>
  <c r="AM53" i="25"/>
  <c r="AM54" i="25"/>
  <c r="AL54" i="25" s="1"/>
  <c r="AM55" i="25"/>
  <c r="AL55" i="25" s="1"/>
  <c r="AM56" i="25"/>
  <c r="AM57" i="25"/>
  <c r="AR65" i="25"/>
  <c r="AR66" i="25"/>
  <c r="F4" i="24"/>
  <c r="F4" i="25" s="1"/>
  <c r="AM4" i="24"/>
  <c r="AN4" i="24" s="1"/>
  <c r="AJ5" i="24"/>
  <c r="AJ6" i="24" s="1"/>
  <c r="AJ7" i="24" s="1"/>
  <c r="AJ8" i="24" s="1"/>
  <c r="AJ9" i="24" s="1"/>
  <c r="AJ10" i="24" s="1"/>
  <c r="AJ11" i="24" s="1"/>
  <c r="AJ12" i="24" s="1"/>
  <c r="AJ13" i="24" s="1"/>
  <c r="AJ14" i="24" s="1"/>
  <c r="AJ15" i="24" s="1"/>
  <c r="AJ16" i="24" s="1"/>
  <c r="AJ17" i="24" s="1"/>
  <c r="AJ18" i="24" s="1"/>
  <c r="AJ19" i="24" s="1"/>
  <c r="AJ20" i="24" s="1"/>
  <c r="AJ21" i="24" s="1"/>
  <c r="AJ22" i="24" s="1"/>
  <c r="AJ23" i="24" s="1"/>
  <c r="AJ24" i="24" s="1"/>
  <c r="AJ25" i="24" s="1"/>
  <c r="AJ26" i="24" s="1"/>
  <c r="AJ27" i="24" s="1"/>
  <c r="AJ28" i="24" s="1"/>
  <c r="AJ29" i="24" s="1"/>
  <c r="AJ30" i="24" s="1"/>
  <c r="AJ31" i="24" s="1"/>
  <c r="AJ32" i="24" s="1"/>
  <c r="AJ33" i="24" s="1"/>
  <c r="AJ34" i="24" s="1"/>
  <c r="AJ35" i="24" s="1"/>
  <c r="AJ36" i="24" s="1"/>
  <c r="AJ37" i="24" s="1"/>
  <c r="AJ38" i="24" s="1"/>
  <c r="AJ39" i="24" s="1"/>
  <c r="AJ40" i="24" s="1"/>
  <c r="AJ41" i="24" s="1"/>
  <c r="AJ42" i="24" s="1"/>
  <c r="AJ43" i="24" s="1"/>
  <c r="AJ44" i="24" s="1"/>
  <c r="AJ45" i="24" s="1"/>
  <c r="AJ46" i="24" s="1"/>
  <c r="AJ47" i="24" s="1"/>
  <c r="AJ48" i="24" s="1"/>
  <c r="AJ49" i="24" s="1"/>
  <c r="AJ50" i="24" s="1"/>
  <c r="AJ51" i="24" s="1"/>
  <c r="AJ52" i="24" s="1"/>
  <c r="AJ53" i="24" s="1"/>
  <c r="AJ54" i="24" s="1"/>
  <c r="AJ55" i="24" s="1"/>
  <c r="AJ56" i="24" s="1"/>
  <c r="AJ57" i="24" s="1"/>
  <c r="AM5" i="24"/>
  <c r="AM6" i="24"/>
  <c r="AN6" i="24" s="1"/>
  <c r="AM7" i="24"/>
  <c r="AN7" i="24" s="1"/>
  <c r="Y8" i="24"/>
  <c r="Y36" i="24" s="1"/>
  <c r="AM8" i="24"/>
  <c r="AL8" i="24" s="1"/>
  <c r="AM9" i="24"/>
  <c r="AL9" i="24" s="1"/>
  <c r="AM10" i="24"/>
  <c r="AM11" i="24"/>
  <c r="AC12" i="24"/>
  <c r="AM12" i="24"/>
  <c r="AL12" i="24"/>
  <c r="AN12" i="24"/>
  <c r="AM13" i="24"/>
  <c r="AL13" i="24" s="1"/>
  <c r="AM14" i="24"/>
  <c r="AL14" i="24" s="1"/>
  <c r="AM15" i="24"/>
  <c r="AN15" i="24" s="1"/>
  <c r="AM16" i="24"/>
  <c r="AL16" i="24" s="1"/>
  <c r="AM17" i="24"/>
  <c r="AL17" i="24" s="1"/>
  <c r="I18" i="24"/>
  <c r="AM18" i="24"/>
  <c r="AL18" i="24" s="1"/>
  <c r="AM19" i="24"/>
  <c r="AL19" i="24" s="1"/>
  <c r="AM20" i="24"/>
  <c r="AM21" i="24"/>
  <c r="AN21" i="24" s="1"/>
  <c r="AM22" i="24"/>
  <c r="AM23" i="24"/>
  <c r="AN23" i="24" s="1"/>
  <c r="AM24" i="24"/>
  <c r="AL24" i="24" s="1"/>
  <c r="AN24" i="24"/>
  <c r="AM25" i="24"/>
  <c r="AM26" i="24"/>
  <c r="AL26" i="24" s="1"/>
  <c r="AM27" i="24"/>
  <c r="AL27" i="24" s="1"/>
  <c r="AM28" i="24"/>
  <c r="AM29" i="24"/>
  <c r="AN29" i="24" s="1"/>
  <c r="AM30" i="24"/>
  <c r="AM31" i="24"/>
  <c r="AN31" i="24" s="1"/>
  <c r="AM32" i="24"/>
  <c r="AL32" i="24" s="1"/>
  <c r="AM33" i="24"/>
  <c r="AM34" i="24"/>
  <c r="AL34" i="24" s="1"/>
  <c r="AN34" i="24"/>
  <c r="AM35" i="24"/>
  <c r="AL35" i="24" s="1"/>
  <c r="W36" i="24"/>
  <c r="AA36" i="24"/>
  <c r="AC36" i="24"/>
  <c r="AE36" i="24"/>
  <c r="AM36" i="24"/>
  <c r="AM37" i="24"/>
  <c r="AN37" i="24" s="1"/>
  <c r="AM38" i="24"/>
  <c r="AM39" i="24"/>
  <c r="AM40" i="24"/>
  <c r="AN40" i="24" s="1"/>
  <c r="AM41" i="24"/>
  <c r="AN41" i="24" s="1"/>
  <c r="AL41" i="24"/>
  <c r="AM42" i="24"/>
  <c r="AM43" i="24"/>
  <c r="AN43" i="24" s="1"/>
  <c r="AM44" i="24"/>
  <c r="AM45" i="24"/>
  <c r="AN45" i="24" s="1"/>
  <c r="AM46" i="24"/>
  <c r="AM47" i="24"/>
  <c r="AM48" i="24"/>
  <c r="AN48" i="24" s="1"/>
  <c r="AM49" i="24"/>
  <c r="AN49" i="24" s="1"/>
  <c r="AM50" i="24"/>
  <c r="AM51" i="24"/>
  <c r="AN51" i="24" s="1"/>
  <c r="AM52" i="24"/>
  <c r="AM53" i="24"/>
  <c r="AL53" i="24" s="1"/>
  <c r="AM54" i="24"/>
  <c r="AN54" i="24" s="1"/>
  <c r="AM55" i="24"/>
  <c r="AN55" i="24" s="1"/>
  <c r="AM56" i="24"/>
  <c r="AL56" i="24" s="1"/>
  <c r="AN56" i="24"/>
  <c r="AM57" i="24"/>
  <c r="AL57" i="24" s="1"/>
  <c r="AR65" i="24"/>
  <c r="AR66" i="24"/>
  <c r="D11" i="13"/>
  <c r="E11" i="13"/>
  <c r="F11" i="13"/>
  <c r="G11" i="13"/>
  <c r="H11" i="13"/>
  <c r="I11" i="13"/>
  <c r="J11" i="13"/>
  <c r="K11" i="13"/>
  <c r="L11" i="13"/>
  <c r="M11" i="13"/>
  <c r="N11" i="13"/>
  <c r="C31" i="25"/>
  <c r="C38" i="25" s="1"/>
  <c r="C40" i="25" s="1"/>
  <c r="C33" i="25"/>
  <c r="AP7" i="25" s="1"/>
  <c r="C24" i="25"/>
  <c r="C31" i="24"/>
  <c r="C33" i="24" s="1"/>
  <c r="AP14" i="24" s="1"/>
  <c r="C24" i="24"/>
  <c r="C26" i="24" s="1"/>
  <c r="AP9" i="24"/>
  <c r="AP19" i="24"/>
  <c r="AP30" i="24"/>
  <c r="AP40" i="24"/>
  <c r="AP50" i="24"/>
  <c r="AP54" i="24"/>
  <c r="C26" i="25"/>
  <c r="AO4" i="25" s="1"/>
  <c r="AO58" i="25" s="1"/>
  <c r="AL59" i="25" s="1"/>
  <c r="AP4" i="25"/>
  <c r="AP58" i="25" s="1"/>
  <c r="AP47" i="25"/>
  <c r="AO12" i="25"/>
  <c r="AO21" i="25"/>
  <c r="AO23" i="25"/>
  <c r="AO32" i="25"/>
  <c r="AO33" i="25"/>
  <c r="AO43" i="25"/>
  <c r="AO44" i="25"/>
  <c r="AO53" i="25"/>
  <c r="AO55" i="25"/>
  <c r="AO41" i="25" l="1"/>
  <c r="AO31" i="25"/>
  <c r="AO9" i="25"/>
  <c r="G28" i="25"/>
  <c r="AO51" i="25"/>
  <c r="AO40" i="25"/>
  <c r="AO29" i="25"/>
  <c r="AO19" i="25"/>
  <c r="AO8" i="25"/>
  <c r="AO52" i="25"/>
  <c r="AO20" i="25"/>
  <c r="I25" i="25"/>
  <c r="AO49" i="25"/>
  <c r="AO39" i="25"/>
  <c r="AO28" i="25"/>
  <c r="AO17" i="25"/>
  <c r="AO7" i="25"/>
  <c r="AP44" i="24"/>
  <c r="AN18" i="24"/>
  <c r="F25" i="25"/>
  <c r="AO48" i="25"/>
  <c r="AO37" i="25"/>
  <c r="AO27" i="25"/>
  <c r="AO16" i="25"/>
  <c r="AO5" i="25"/>
  <c r="AN45" i="25"/>
  <c r="AN39" i="25"/>
  <c r="AN33" i="25"/>
  <c r="AO57" i="25"/>
  <c r="AO47" i="25"/>
  <c r="AO36" i="25"/>
  <c r="AO25" i="25"/>
  <c r="AO15" i="25"/>
  <c r="AO56" i="25"/>
  <c r="AO45" i="25"/>
  <c r="AO35" i="25"/>
  <c r="AO24" i="25"/>
  <c r="AO13" i="25"/>
  <c r="AP25" i="25"/>
  <c r="AP23" i="24"/>
  <c r="AL55" i="24"/>
  <c r="AL6" i="24"/>
  <c r="AL12" i="25"/>
  <c r="AN16" i="24"/>
  <c r="AN37" i="25"/>
  <c r="AN31" i="25"/>
  <c r="AO11" i="25"/>
  <c r="AN54" i="25"/>
  <c r="AN47" i="25"/>
  <c r="AQ6" i="25"/>
  <c r="AQ23" i="25"/>
  <c r="AQ45" i="25"/>
  <c r="AQ35" i="25"/>
  <c r="AQ25" i="25"/>
  <c r="AQ46" i="25"/>
  <c r="AQ34" i="25"/>
  <c r="AQ13" i="25"/>
  <c r="AQ55" i="25"/>
  <c r="AQ14" i="25"/>
  <c r="AQ57" i="25"/>
  <c r="AL4" i="25"/>
  <c r="AP24" i="25"/>
  <c r="AP45" i="25"/>
  <c r="G33" i="25"/>
  <c r="AP57" i="25"/>
  <c r="AP36" i="25"/>
  <c r="AP15" i="25"/>
  <c r="AN26" i="24"/>
  <c r="AN13" i="24"/>
  <c r="AP56" i="25"/>
  <c r="AP35" i="25"/>
  <c r="AP13" i="25"/>
  <c r="AP34" i="24"/>
  <c r="AP13" i="24"/>
  <c r="AL49" i="24"/>
  <c r="AN32" i="24"/>
  <c r="AN17" i="24"/>
  <c r="AN43" i="25"/>
  <c r="AN35" i="25"/>
  <c r="AN30" i="25"/>
  <c r="AO8" i="24"/>
  <c r="AO9" i="24"/>
  <c r="AO16" i="24"/>
  <c r="AO22" i="24"/>
  <c r="AO30" i="24"/>
  <c r="AO37" i="24"/>
  <c r="AO43" i="24"/>
  <c r="AO51" i="24"/>
  <c r="AO57" i="24"/>
  <c r="I25" i="24"/>
  <c r="G28" i="24"/>
  <c r="F25" i="24"/>
  <c r="AO4" i="24"/>
  <c r="AO58" i="24" s="1"/>
  <c r="AL59" i="24" s="1"/>
  <c r="AO10" i="24"/>
  <c r="AO17" i="24"/>
  <c r="AO25" i="24"/>
  <c r="AO32" i="24"/>
  <c r="C38" i="24"/>
  <c r="AO45" i="24"/>
  <c r="AO52" i="24"/>
  <c r="AO5" i="24"/>
  <c r="AO12" i="24"/>
  <c r="AO20" i="24"/>
  <c r="AO26" i="24"/>
  <c r="AO33" i="24"/>
  <c r="AO40" i="24"/>
  <c r="AO47" i="24"/>
  <c r="AO53" i="24"/>
  <c r="AO6" i="24"/>
  <c r="AO14" i="24"/>
  <c r="AO21" i="24"/>
  <c r="AO28" i="24"/>
  <c r="AO36" i="24"/>
  <c r="AO41" i="24"/>
  <c r="AO48" i="24"/>
  <c r="AO56" i="24"/>
  <c r="AL60" i="25"/>
  <c r="AL54" i="24"/>
  <c r="AL31" i="24"/>
  <c r="AL23" i="24"/>
  <c r="AL15" i="24"/>
  <c r="AN8" i="24"/>
  <c r="AN49" i="25"/>
  <c r="AL15" i="25"/>
  <c r="AL7" i="25"/>
  <c r="AK60" i="25"/>
  <c r="G35" i="25"/>
  <c r="K28" i="25" s="1"/>
  <c r="R25" i="25" s="1"/>
  <c r="G31" i="25"/>
  <c r="AQ51" i="25"/>
  <c r="AQ41" i="25"/>
  <c r="AQ30" i="25"/>
  <c r="AQ19" i="25"/>
  <c r="AQ9" i="25"/>
  <c r="AP52" i="25"/>
  <c r="AP41" i="25"/>
  <c r="AP31" i="25"/>
  <c r="AP20" i="25"/>
  <c r="AP9" i="25"/>
  <c r="AP49" i="24"/>
  <c r="AP38" i="24"/>
  <c r="AP29" i="24"/>
  <c r="AP18" i="24"/>
  <c r="AP7" i="24"/>
  <c r="AN57" i="24"/>
  <c r="AN53" i="24"/>
  <c r="AL51" i="24"/>
  <c r="AL43" i="24"/>
  <c r="AN35" i="24"/>
  <c r="AN27" i="24"/>
  <c r="AN19" i="24"/>
  <c r="AN14" i="24"/>
  <c r="AN50" i="25"/>
  <c r="AN48" i="25"/>
  <c r="AN46" i="25"/>
  <c r="AN44" i="25"/>
  <c r="AN42" i="25"/>
  <c r="AN40" i="25"/>
  <c r="AN38" i="25"/>
  <c r="AN36" i="25"/>
  <c r="AN34" i="25"/>
  <c r="AN32" i="25"/>
  <c r="AL8" i="25"/>
  <c r="AK59" i="25"/>
  <c r="AQ50" i="25"/>
  <c r="AQ39" i="25"/>
  <c r="AQ29" i="25"/>
  <c r="AQ18" i="25"/>
  <c r="AQ7" i="25"/>
  <c r="AP51" i="25"/>
  <c r="AP40" i="25"/>
  <c r="AP29" i="25"/>
  <c r="AP19" i="25"/>
  <c r="AP8" i="25"/>
  <c r="AP56" i="24"/>
  <c r="AP45" i="24"/>
  <c r="AP35" i="24"/>
  <c r="AP25" i="24"/>
  <c r="AL48" i="24"/>
  <c r="AL45" i="24"/>
  <c r="AL40" i="24"/>
  <c r="AL37" i="24"/>
  <c r="AL29" i="24"/>
  <c r="AL21" i="24"/>
  <c r="AL7" i="24"/>
  <c r="AL11" i="25"/>
  <c r="AN5" i="24"/>
  <c r="AL5" i="24"/>
  <c r="AL56" i="25"/>
  <c r="AN56" i="25"/>
  <c r="AL62" i="25"/>
  <c r="AK63" i="25"/>
  <c r="AK62" i="25"/>
  <c r="AL63" i="25"/>
  <c r="AL60" i="24"/>
  <c r="AK60" i="24"/>
  <c r="AK59" i="24"/>
  <c r="AN52" i="24"/>
  <c r="AL52" i="24"/>
  <c r="AP4" i="24"/>
  <c r="AP58" i="24" s="1"/>
  <c r="AP8" i="24"/>
  <c r="AP12" i="24"/>
  <c r="AP16" i="24"/>
  <c r="AP20" i="24"/>
  <c r="AP24" i="24"/>
  <c r="AP28" i="24"/>
  <c r="AP32" i="24"/>
  <c r="AP36" i="24"/>
  <c r="AP39" i="24"/>
  <c r="AP43" i="24"/>
  <c r="AP47" i="24"/>
  <c r="AP51" i="24"/>
  <c r="AP55" i="24"/>
  <c r="F32" i="24"/>
  <c r="I32" i="24"/>
  <c r="G35" i="24"/>
  <c r="AN33" i="24"/>
  <c r="AL33" i="24"/>
  <c r="AL53" i="25"/>
  <c r="AN53" i="25"/>
  <c r="AL25" i="25"/>
  <c r="AN25" i="25"/>
  <c r="AL19" i="25"/>
  <c r="AN19" i="25"/>
  <c r="AN14" i="25"/>
  <c r="AL14" i="25"/>
  <c r="AN6" i="25"/>
  <c r="AL6" i="25"/>
  <c r="M33" i="25"/>
  <c r="K24" i="24"/>
  <c r="G31" i="24"/>
  <c r="AQ54" i="25"/>
  <c r="AQ49" i="25"/>
  <c r="AQ43" i="25"/>
  <c r="AQ38" i="25"/>
  <c r="AQ33" i="25"/>
  <c r="AQ27" i="25"/>
  <c r="AQ22" i="25"/>
  <c r="AQ17" i="25"/>
  <c r="AQ11" i="25"/>
  <c r="AP55" i="25"/>
  <c r="AP49" i="25"/>
  <c r="AP44" i="25"/>
  <c r="AP39" i="25"/>
  <c r="AP33" i="25"/>
  <c r="AP28" i="25"/>
  <c r="AP23" i="25"/>
  <c r="AP17" i="25"/>
  <c r="AP12" i="25"/>
  <c r="AO6" i="25"/>
  <c r="AO10" i="25"/>
  <c r="AO14" i="25"/>
  <c r="AO18" i="25"/>
  <c r="AO22" i="25"/>
  <c r="AO26" i="25"/>
  <c r="AO30" i="25"/>
  <c r="AO34" i="25"/>
  <c r="AO38" i="25"/>
  <c r="AO42" i="25"/>
  <c r="AO46" i="25"/>
  <c r="AO50" i="25"/>
  <c r="AO54" i="25"/>
  <c r="G24" i="25"/>
  <c r="G26" i="25"/>
  <c r="AP53" i="24"/>
  <c r="AP48" i="24"/>
  <c r="AP42" i="24"/>
  <c r="E38" i="24"/>
  <c r="C40" i="24" s="1"/>
  <c r="AP33" i="24"/>
  <c r="AP27" i="24"/>
  <c r="AP22" i="24"/>
  <c r="AP17" i="24"/>
  <c r="AP11" i="24"/>
  <c r="AP6" i="24"/>
  <c r="AO55" i="24"/>
  <c r="AO49" i="24"/>
  <c r="AO44" i="24"/>
  <c r="AO39" i="24"/>
  <c r="AO34" i="24"/>
  <c r="AO29" i="24"/>
  <c r="AO24" i="24"/>
  <c r="AO18" i="24"/>
  <c r="AO13" i="24"/>
  <c r="AN47" i="24"/>
  <c r="AL47" i="24"/>
  <c r="AN42" i="24"/>
  <c r="AL42" i="24"/>
  <c r="AN36" i="24"/>
  <c r="AL36" i="24"/>
  <c r="AL28" i="24"/>
  <c r="AN28" i="24"/>
  <c r="AL20" i="24"/>
  <c r="AN20" i="24"/>
  <c r="AL10" i="24"/>
  <c r="AN10" i="24"/>
  <c r="AL52" i="25"/>
  <c r="AN52" i="25"/>
  <c r="AQ4" i="25"/>
  <c r="AQ58" i="25" s="1"/>
  <c r="AQ8" i="25"/>
  <c r="AQ12" i="25"/>
  <c r="AQ16" i="25"/>
  <c r="AQ20" i="25"/>
  <c r="AQ24" i="25"/>
  <c r="AQ28" i="25"/>
  <c r="AQ32" i="25"/>
  <c r="AQ36" i="25"/>
  <c r="AQ40" i="25"/>
  <c r="AQ44" i="25"/>
  <c r="AQ48" i="25"/>
  <c r="AQ52" i="25"/>
  <c r="AQ56" i="25"/>
  <c r="AP6" i="25"/>
  <c r="AP10" i="25"/>
  <c r="AP14" i="25"/>
  <c r="AP18" i="25"/>
  <c r="AP22" i="25"/>
  <c r="AP26" i="25"/>
  <c r="AP30" i="25"/>
  <c r="AP34" i="25"/>
  <c r="AP38" i="25"/>
  <c r="AP42" i="25"/>
  <c r="AP46" i="25"/>
  <c r="AP50" i="25"/>
  <c r="AP54" i="25"/>
  <c r="F32" i="25"/>
  <c r="I32" i="25"/>
  <c r="AN39" i="24"/>
  <c r="AL39" i="24"/>
  <c r="AN25" i="24"/>
  <c r="AL25" i="24"/>
  <c r="AL11" i="24"/>
  <c r="AN11" i="24"/>
  <c r="G33" i="24"/>
  <c r="AQ53" i="25"/>
  <c r="AQ47" i="25"/>
  <c r="AQ42" i="25"/>
  <c r="AQ37" i="25"/>
  <c r="AQ31" i="25"/>
  <c r="AQ26" i="25"/>
  <c r="AQ21" i="25"/>
  <c r="AQ15" i="25"/>
  <c r="AQ10" i="25"/>
  <c r="AQ5" i="25"/>
  <c r="AP53" i="25"/>
  <c r="AP48" i="25"/>
  <c r="AP43" i="25"/>
  <c r="AP37" i="25"/>
  <c r="AP32" i="25"/>
  <c r="AP27" i="25"/>
  <c r="AP21" i="25"/>
  <c r="AP16" i="25"/>
  <c r="AP11" i="25"/>
  <c r="AP5" i="25"/>
  <c r="AP57" i="24"/>
  <c r="AP52" i="24"/>
  <c r="AP46" i="24"/>
  <c r="AP41" i="24"/>
  <c r="AP37" i="24"/>
  <c r="AP31" i="24"/>
  <c r="AP26" i="24"/>
  <c r="AP21" i="24"/>
  <c r="AP15" i="24"/>
  <c r="AP10" i="24"/>
  <c r="AP5" i="24"/>
  <c r="AO7" i="24"/>
  <c r="AO11" i="24"/>
  <c r="AO15" i="24"/>
  <c r="AO19" i="24"/>
  <c r="AO23" i="24"/>
  <c r="AO27" i="24"/>
  <c r="AO31" i="24"/>
  <c r="AO35" i="24"/>
  <c r="AO38" i="24"/>
  <c r="AO42" i="24"/>
  <c r="AO46" i="24"/>
  <c r="AO50" i="24"/>
  <c r="AO54" i="24"/>
  <c r="G24" i="24"/>
  <c r="G26" i="24"/>
  <c r="AN50" i="24"/>
  <c r="AL50" i="24"/>
  <c r="AN44" i="24"/>
  <c r="AL44" i="24"/>
  <c r="AL30" i="24"/>
  <c r="AN30" i="24"/>
  <c r="AL22" i="24"/>
  <c r="AN22" i="24"/>
  <c r="AL57" i="25"/>
  <c r="AN57" i="25"/>
  <c r="AL27" i="25"/>
  <c r="AN27" i="25"/>
  <c r="AN46" i="24"/>
  <c r="AL46" i="24"/>
  <c r="AN38" i="24"/>
  <c r="AL38" i="24"/>
  <c r="AL29" i="25"/>
  <c r="AN29" i="25"/>
  <c r="AL21" i="25"/>
  <c r="AN21" i="25"/>
  <c r="AL23" i="25"/>
  <c r="AN23" i="25"/>
  <c r="AN10" i="25"/>
  <c r="AL10" i="25"/>
  <c r="AN9" i="24"/>
  <c r="AL4" i="24"/>
  <c r="AN55" i="25"/>
  <c r="AN51" i="25"/>
  <c r="AL17" i="25"/>
  <c r="AL13" i="25"/>
  <c r="AL9" i="25"/>
  <c r="AL5" i="25"/>
  <c r="AL28" i="25"/>
  <c r="AN28" i="25"/>
  <c r="AL26" i="25"/>
  <c r="AN26" i="25"/>
  <c r="AL24" i="25"/>
  <c r="AN24" i="25"/>
  <c r="AL22" i="25"/>
  <c r="AN22" i="25"/>
  <c r="AL20" i="25"/>
  <c r="AN20" i="25"/>
  <c r="AL18" i="25"/>
  <c r="AN18" i="25"/>
  <c r="K24" i="25" l="1"/>
  <c r="K26" i="25"/>
  <c r="M26" i="25"/>
  <c r="K31" i="25"/>
  <c r="K33" i="25"/>
  <c r="K35" i="25"/>
  <c r="R32" i="25" s="1"/>
  <c r="K26" i="24"/>
  <c r="M33" i="24"/>
  <c r="AK66" i="25"/>
  <c r="AK65" i="25"/>
  <c r="G38" i="25" s="1"/>
  <c r="AL66" i="25"/>
  <c r="AL65" i="25"/>
  <c r="F39" i="25" s="1"/>
  <c r="M26" i="24"/>
  <c r="K28" i="24"/>
  <c r="R25" i="24" s="1"/>
  <c r="K33" i="24"/>
  <c r="K31" i="24"/>
  <c r="K35" i="24"/>
  <c r="R32" i="24" s="1"/>
  <c r="AK62" i="24"/>
  <c r="AL62" i="24"/>
  <c r="AL63" i="24"/>
  <c r="AK63" i="24"/>
  <c r="AQ5" i="24"/>
  <c r="AQ9" i="24"/>
  <c r="AQ13" i="24"/>
  <c r="AQ17" i="24"/>
  <c r="AQ21" i="24"/>
  <c r="AQ25" i="24"/>
  <c r="AQ29" i="24"/>
  <c r="AQ33" i="24"/>
  <c r="AQ37" i="24"/>
  <c r="AQ41" i="24"/>
  <c r="AQ45" i="24"/>
  <c r="AQ49" i="24"/>
  <c r="AQ53" i="24"/>
  <c r="AQ57" i="24"/>
  <c r="AQ4" i="24"/>
  <c r="AQ58" i="24" s="1"/>
  <c r="AQ10" i="24"/>
  <c r="AQ15" i="24"/>
  <c r="AQ20" i="24"/>
  <c r="AQ26" i="24"/>
  <c r="AQ31" i="24"/>
  <c r="AQ36" i="24"/>
  <c r="AQ42" i="24"/>
  <c r="AQ47" i="24"/>
  <c r="AQ52" i="24"/>
  <c r="AQ12" i="24"/>
  <c r="AQ23" i="24"/>
  <c r="AQ34" i="24"/>
  <c r="AQ44" i="24"/>
  <c r="AQ6" i="24"/>
  <c r="AQ11" i="24"/>
  <c r="AQ16" i="24"/>
  <c r="AQ22" i="24"/>
  <c r="AQ27" i="24"/>
  <c r="AQ32" i="24"/>
  <c r="AQ38" i="24"/>
  <c r="AQ43" i="24"/>
  <c r="AQ48" i="24"/>
  <c r="AQ54" i="24"/>
  <c r="AQ7" i="24"/>
  <c r="AQ18" i="24"/>
  <c r="AQ28" i="24"/>
  <c r="AQ39" i="24"/>
  <c r="AQ50" i="24"/>
  <c r="AQ55" i="24"/>
  <c r="AQ24" i="24"/>
  <c r="AQ46" i="24"/>
  <c r="AQ8" i="24"/>
  <c r="AQ30" i="24"/>
  <c r="AQ51" i="24"/>
  <c r="AQ14" i="24"/>
  <c r="AQ35" i="24"/>
  <c r="AQ56" i="24"/>
  <c r="AQ40" i="24"/>
  <c r="AQ19" i="24"/>
  <c r="I39" i="25" l="1"/>
  <c r="G40" i="25"/>
  <c r="G42" i="25" s="1"/>
  <c r="AK65" i="24"/>
  <c r="G38" i="24" s="1"/>
  <c r="AK66" i="24"/>
  <c r="AL65" i="24"/>
  <c r="F39" i="24" s="1"/>
  <c r="AL66" i="24"/>
  <c r="I39" i="24" l="1"/>
  <c r="P41" i="25"/>
  <c r="P25" i="25"/>
  <c r="P27" i="25" s="1"/>
  <c r="P32" i="25"/>
  <c r="P34" i="25" s="1"/>
  <c r="G40" i="24"/>
  <c r="G42" i="24" s="1"/>
  <c r="U7" i="25" l="1"/>
  <c r="U8" i="25" s="1"/>
  <c r="AA13" i="25" s="1"/>
  <c r="V16" i="25" s="1"/>
  <c r="AA16" i="25" s="1"/>
  <c r="AA19" i="25" s="1"/>
  <c r="AA22" i="25" s="1"/>
  <c r="W47" i="25" s="1"/>
  <c r="P39" i="25"/>
  <c r="P25" i="24"/>
  <c r="P27" i="24" s="1"/>
  <c r="P41" i="24"/>
  <c r="P32" i="24"/>
  <c r="P34" i="24" s="1"/>
  <c r="U30" i="25"/>
  <c r="U31" i="25" s="1"/>
  <c r="AA36" i="25" s="1"/>
  <c r="V39" i="25" s="1"/>
  <c r="AA39" i="25" s="1"/>
  <c r="AA42" i="25" s="1"/>
  <c r="AA45" i="25" s="1"/>
  <c r="Z47" i="25" s="1"/>
  <c r="R39" i="25"/>
  <c r="AC47" i="25" l="1"/>
  <c r="P39" i="24"/>
  <c r="U8" i="24"/>
  <c r="U10" i="24" s="1"/>
  <c r="AA16" i="24" s="1"/>
  <c r="V19" i="24" s="1"/>
  <c r="AA19" i="24" s="1"/>
  <c r="AA22" i="24" s="1"/>
  <c r="AA25" i="24" s="1"/>
  <c r="V47" i="24" s="1"/>
  <c r="R39" i="24"/>
  <c r="U36" i="24"/>
  <c r="U38" i="24" s="1"/>
  <c r="AA39" i="24" s="1"/>
  <c r="V42" i="24" l="1"/>
  <c r="AA42" i="24"/>
  <c r="AA44" i="24" s="1"/>
  <c r="Y47" i="24" s="1"/>
  <c r="AB47" i="24" s="1"/>
</calcChain>
</file>

<file path=xl/sharedStrings.xml><?xml version="1.0" encoding="utf-8"?>
<sst xmlns="http://schemas.openxmlformats.org/spreadsheetml/2006/main" count="620" uniqueCount="256">
  <si>
    <t>総合</t>
    <rPh sb="0" eb="2">
      <t>ソウゴウ</t>
    </rPh>
    <phoneticPr fontId="2"/>
  </si>
  <si>
    <t>構造</t>
    <rPh sb="0" eb="2">
      <t>コウゾウ</t>
    </rPh>
    <phoneticPr fontId="2"/>
  </si>
  <si>
    <t>設備</t>
    <rPh sb="0" eb="2">
      <t>セツビ</t>
    </rPh>
    <phoneticPr fontId="2"/>
  </si>
  <si>
    <t>（ⅱ）</t>
    <phoneticPr fontId="2"/>
  </si>
  <si>
    <t>（３）</t>
    <phoneticPr fontId="2"/>
  </si>
  <si>
    <t>（ⅰ）</t>
    <phoneticPr fontId="2"/>
  </si>
  <si>
    <t>（ⅲ）</t>
    <phoneticPr fontId="2"/>
  </si>
  <si>
    <t>（２）</t>
    <phoneticPr fontId="2"/>
  </si>
  <si>
    <t>延面積（㎡）</t>
    <rPh sb="0" eb="1">
      <t>ノ</t>
    </rPh>
    <rPh sb="1" eb="3">
      <t>メンセキ</t>
    </rPh>
    <phoneticPr fontId="2"/>
  </si>
  <si>
    <t>（注）表中の数字は別表1-1に掲げる建築物の類型、面積に応じて別表1-2に掲げる算定式により算定した建築工事</t>
    <rPh sb="1" eb="2">
      <t>チュウ</t>
    </rPh>
    <rPh sb="3" eb="5">
      <t>ヒョウチュウ</t>
    </rPh>
    <rPh sb="6" eb="8">
      <t>スウジ</t>
    </rPh>
    <rPh sb="9" eb="11">
      <t>ベッピョウ</t>
    </rPh>
    <rPh sb="15" eb="16">
      <t>カカ</t>
    </rPh>
    <rPh sb="18" eb="21">
      <t>ケンチクブツ</t>
    </rPh>
    <rPh sb="22" eb="24">
      <t>ルイケイ</t>
    </rPh>
    <rPh sb="25" eb="27">
      <t>メンセキ</t>
    </rPh>
    <rPh sb="28" eb="29">
      <t>オウ</t>
    </rPh>
    <rPh sb="31" eb="33">
      <t>ベッピョウ</t>
    </rPh>
    <rPh sb="37" eb="38">
      <t>カカ</t>
    </rPh>
    <rPh sb="40" eb="42">
      <t>サンテイ</t>
    </rPh>
    <rPh sb="42" eb="43">
      <t>シキ</t>
    </rPh>
    <rPh sb="46" eb="48">
      <t>サンテイ</t>
    </rPh>
    <rPh sb="50" eb="52">
      <t>ケンチク</t>
    </rPh>
    <rPh sb="52" eb="54">
      <t>コウジ</t>
    </rPh>
    <phoneticPr fontId="2"/>
  </si>
  <si>
    <t>　　（総合及び構造）又は設備工事の係る工事監理に係る業務量に対する比をそれぞれ表す。</t>
    <rPh sb="3" eb="5">
      <t>ソウゴウ</t>
    </rPh>
    <rPh sb="5" eb="6">
      <t>オヨ</t>
    </rPh>
    <rPh sb="7" eb="9">
      <t>コウゾウ</t>
    </rPh>
    <rPh sb="10" eb="11">
      <t>マタ</t>
    </rPh>
    <rPh sb="12" eb="14">
      <t>セツビ</t>
    </rPh>
    <rPh sb="14" eb="16">
      <t>コウジ</t>
    </rPh>
    <rPh sb="17" eb="18">
      <t>カカ</t>
    </rPh>
    <rPh sb="19" eb="21">
      <t>コウジ</t>
    </rPh>
    <rPh sb="21" eb="23">
      <t>カンリ</t>
    </rPh>
    <rPh sb="24" eb="25">
      <t>カカ</t>
    </rPh>
    <rPh sb="26" eb="29">
      <t>ギョウムリョウ</t>
    </rPh>
    <rPh sb="30" eb="31">
      <t>タイ</t>
    </rPh>
    <rPh sb="33" eb="34">
      <t>ヒ</t>
    </rPh>
    <rPh sb="39" eb="40">
      <t>アラワ</t>
    </rPh>
    <phoneticPr fontId="2"/>
  </si>
  <si>
    <t>成果図書（基本設計：戸建て木造以外）</t>
    <rPh sb="0" eb="2">
      <t>セイカ</t>
    </rPh>
    <rPh sb="2" eb="4">
      <t>トショ</t>
    </rPh>
    <rPh sb="5" eb="7">
      <t>キホン</t>
    </rPh>
    <rPh sb="7" eb="9">
      <t>セッケイ</t>
    </rPh>
    <rPh sb="10" eb="12">
      <t>コダ</t>
    </rPh>
    <rPh sb="13" eb="15">
      <t>モクゾウ</t>
    </rPh>
    <rPh sb="15" eb="17">
      <t>イガイ</t>
    </rPh>
    <phoneticPr fontId="2"/>
  </si>
  <si>
    <t>設計の種類</t>
    <rPh sb="0" eb="2">
      <t>セッケイ</t>
    </rPh>
    <rPh sb="3" eb="5">
      <t>シュルイ</t>
    </rPh>
    <phoneticPr fontId="2"/>
  </si>
  <si>
    <t>成果図書</t>
    <rPh sb="0" eb="2">
      <t>セイカ</t>
    </rPh>
    <rPh sb="2" eb="4">
      <t>トショ</t>
    </rPh>
    <phoneticPr fontId="2"/>
  </si>
  <si>
    <t>（１）</t>
    <phoneticPr fontId="2"/>
  </si>
  <si>
    <t>①</t>
    <phoneticPr fontId="2"/>
  </si>
  <si>
    <t>計画説明書</t>
    <rPh sb="0" eb="2">
      <t>ケイカク</t>
    </rPh>
    <rPh sb="2" eb="5">
      <t>セツメイショ</t>
    </rPh>
    <phoneticPr fontId="2"/>
  </si>
  <si>
    <t>②</t>
    <phoneticPr fontId="2"/>
  </si>
  <si>
    <t>仕様概要書</t>
    <rPh sb="0" eb="2">
      <t>シヨウ</t>
    </rPh>
    <rPh sb="2" eb="5">
      <t>ガイヨウショ</t>
    </rPh>
    <phoneticPr fontId="2"/>
  </si>
  <si>
    <t>③</t>
    <phoneticPr fontId="2"/>
  </si>
  <si>
    <t>仕上概要表</t>
    <rPh sb="0" eb="2">
      <t>シア</t>
    </rPh>
    <rPh sb="2" eb="4">
      <t>ガイヨウ</t>
    </rPh>
    <rPh sb="4" eb="5">
      <t>オモテ</t>
    </rPh>
    <phoneticPr fontId="2"/>
  </si>
  <si>
    <t>④</t>
    <phoneticPr fontId="2"/>
  </si>
  <si>
    <t>面積表及び求積図</t>
    <rPh sb="0" eb="2">
      <t>メンセキ</t>
    </rPh>
    <rPh sb="2" eb="3">
      <t>ヒョウ</t>
    </rPh>
    <rPh sb="3" eb="4">
      <t>オヨ</t>
    </rPh>
    <rPh sb="5" eb="6">
      <t>キュウ</t>
    </rPh>
    <rPh sb="6" eb="7">
      <t>セキ</t>
    </rPh>
    <rPh sb="7" eb="8">
      <t>ズ</t>
    </rPh>
    <phoneticPr fontId="2"/>
  </si>
  <si>
    <t>⑤</t>
    <phoneticPr fontId="2"/>
  </si>
  <si>
    <t>敷地案内図</t>
    <rPh sb="0" eb="2">
      <t>シキチ</t>
    </rPh>
    <rPh sb="2" eb="5">
      <t>アンナイズ</t>
    </rPh>
    <phoneticPr fontId="2"/>
  </si>
  <si>
    <t>⑥</t>
    <phoneticPr fontId="2"/>
  </si>
  <si>
    <t>配置図</t>
    <rPh sb="0" eb="3">
      <t>ハイチズ</t>
    </rPh>
    <phoneticPr fontId="2"/>
  </si>
  <si>
    <t>⑦</t>
    <phoneticPr fontId="2"/>
  </si>
  <si>
    <t>平面図（各階）</t>
    <rPh sb="0" eb="3">
      <t>ヘイメンズ</t>
    </rPh>
    <rPh sb="4" eb="6">
      <t>カクカイ</t>
    </rPh>
    <phoneticPr fontId="2"/>
  </si>
  <si>
    <t>⑧</t>
    <phoneticPr fontId="2"/>
  </si>
  <si>
    <t>断面図</t>
    <rPh sb="0" eb="3">
      <t>ダンメンズ</t>
    </rPh>
    <phoneticPr fontId="2"/>
  </si>
  <si>
    <t>⑨</t>
    <phoneticPr fontId="2"/>
  </si>
  <si>
    <t>立面図</t>
    <rPh sb="0" eb="3">
      <t>リツメンズ</t>
    </rPh>
    <phoneticPr fontId="2"/>
  </si>
  <si>
    <t>⑩</t>
    <phoneticPr fontId="2"/>
  </si>
  <si>
    <t>工事費概算書</t>
    <rPh sb="0" eb="3">
      <t>コウジヒ</t>
    </rPh>
    <rPh sb="3" eb="5">
      <t>ガイサン</t>
    </rPh>
    <rPh sb="5" eb="6">
      <t>ショ</t>
    </rPh>
    <phoneticPr fontId="2"/>
  </si>
  <si>
    <t>構造計画説明書</t>
    <rPh sb="0" eb="2">
      <t>コウゾウ</t>
    </rPh>
    <rPh sb="2" eb="4">
      <t>ケイカク</t>
    </rPh>
    <rPh sb="4" eb="7">
      <t>セツメイショ</t>
    </rPh>
    <phoneticPr fontId="2"/>
  </si>
  <si>
    <t>構造設計概要書</t>
    <rPh sb="0" eb="2">
      <t>コウゾウ</t>
    </rPh>
    <rPh sb="2" eb="4">
      <t>セッケイ</t>
    </rPh>
    <rPh sb="4" eb="7">
      <t>ガイヨウショ</t>
    </rPh>
    <phoneticPr fontId="2"/>
  </si>
  <si>
    <t>電気設備計画説明書</t>
    <rPh sb="0" eb="2">
      <t>デンキ</t>
    </rPh>
    <rPh sb="2" eb="4">
      <t>セツビ</t>
    </rPh>
    <rPh sb="4" eb="6">
      <t>ケイカク</t>
    </rPh>
    <rPh sb="6" eb="9">
      <t>セツメイショ</t>
    </rPh>
    <phoneticPr fontId="2"/>
  </si>
  <si>
    <t>電気設備設計概要書</t>
    <rPh sb="0" eb="2">
      <t>デンキ</t>
    </rPh>
    <rPh sb="2" eb="4">
      <t>セツビ</t>
    </rPh>
    <rPh sb="4" eb="6">
      <t>セッケイ</t>
    </rPh>
    <rPh sb="6" eb="9">
      <t>ガイヨウショ</t>
    </rPh>
    <phoneticPr fontId="2"/>
  </si>
  <si>
    <t>各種技術資料</t>
    <rPh sb="0" eb="2">
      <t>カクシュ</t>
    </rPh>
    <rPh sb="2" eb="4">
      <t>ギジュツ</t>
    </rPh>
    <rPh sb="4" eb="6">
      <t>シリョウ</t>
    </rPh>
    <phoneticPr fontId="2"/>
  </si>
  <si>
    <t>電気設備</t>
    <rPh sb="0" eb="2">
      <t>デンキ</t>
    </rPh>
    <rPh sb="2" eb="4">
      <t>セツビ</t>
    </rPh>
    <phoneticPr fontId="2"/>
  </si>
  <si>
    <t>給排水衛生設備</t>
    <rPh sb="0" eb="3">
      <t>キュウハイスイ</t>
    </rPh>
    <rPh sb="3" eb="5">
      <t>エイセイ</t>
    </rPh>
    <rPh sb="5" eb="7">
      <t>セツビ</t>
    </rPh>
    <phoneticPr fontId="2"/>
  </si>
  <si>
    <t>給排水衛生設備計画説明書</t>
    <rPh sb="0" eb="3">
      <t>キュウハイスイ</t>
    </rPh>
    <rPh sb="3" eb="5">
      <t>エイセイ</t>
    </rPh>
    <rPh sb="5" eb="7">
      <t>セツビ</t>
    </rPh>
    <rPh sb="7" eb="9">
      <t>ケイカク</t>
    </rPh>
    <rPh sb="9" eb="12">
      <t>セツメイショ</t>
    </rPh>
    <phoneticPr fontId="2"/>
  </si>
  <si>
    <t>給排水衛生設備設計概要書</t>
    <rPh sb="0" eb="3">
      <t>キュウハイスイ</t>
    </rPh>
    <rPh sb="3" eb="5">
      <t>エイセイ</t>
    </rPh>
    <rPh sb="5" eb="7">
      <t>セツビ</t>
    </rPh>
    <rPh sb="7" eb="9">
      <t>セッケイ</t>
    </rPh>
    <rPh sb="9" eb="12">
      <t>ガイヨウショ</t>
    </rPh>
    <phoneticPr fontId="2"/>
  </si>
  <si>
    <t>空調換気設備</t>
    <rPh sb="0" eb="2">
      <t>クウチョウ</t>
    </rPh>
    <rPh sb="2" eb="4">
      <t>カンキ</t>
    </rPh>
    <rPh sb="4" eb="6">
      <t>セツビ</t>
    </rPh>
    <phoneticPr fontId="2"/>
  </si>
  <si>
    <t>空調換気設備計画説明書</t>
    <rPh sb="0" eb="2">
      <t>クウチョウ</t>
    </rPh>
    <rPh sb="2" eb="4">
      <t>カンキ</t>
    </rPh>
    <rPh sb="4" eb="6">
      <t>セツビ</t>
    </rPh>
    <rPh sb="6" eb="8">
      <t>ケイカク</t>
    </rPh>
    <rPh sb="8" eb="11">
      <t>セツメイショ</t>
    </rPh>
    <phoneticPr fontId="2"/>
  </si>
  <si>
    <t>空調換気設備設計概要書</t>
    <rPh sb="0" eb="2">
      <t>クウチョウ</t>
    </rPh>
    <rPh sb="2" eb="4">
      <t>カンキ</t>
    </rPh>
    <rPh sb="4" eb="6">
      <t>セツビ</t>
    </rPh>
    <rPh sb="6" eb="8">
      <t>セッケイ</t>
    </rPh>
    <rPh sb="8" eb="11">
      <t>ガイヨウショ</t>
    </rPh>
    <phoneticPr fontId="2"/>
  </si>
  <si>
    <t>（ⅳ）</t>
    <phoneticPr fontId="2"/>
  </si>
  <si>
    <t>昇降機等</t>
    <rPh sb="0" eb="3">
      <t>ショウコウキ</t>
    </rPh>
    <rPh sb="3" eb="4">
      <t>ナド</t>
    </rPh>
    <phoneticPr fontId="2"/>
  </si>
  <si>
    <t>昇降機等計画説明書</t>
    <rPh sb="0" eb="3">
      <t>ショウコウキ</t>
    </rPh>
    <rPh sb="3" eb="4">
      <t>ナド</t>
    </rPh>
    <rPh sb="4" eb="6">
      <t>ケイカク</t>
    </rPh>
    <rPh sb="6" eb="9">
      <t>セツメイショ</t>
    </rPh>
    <phoneticPr fontId="2"/>
  </si>
  <si>
    <t>昇降機等設計概要書</t>
    <rPh sb="0" eb="3">
      <t>ショウコウキ</t>
    </rPh>
    <rPh sb="3" eb="4">
      <t>ナド</t>
    </rPh>
    <rPh sb="4" eb="6">
      <t>セッケイ</t>
    </rPh>
    <rPh sb="6" eb="9">
      <t>ガイヨウショ</t>
    </rPh>
    <phoneticPr fontId="2"/>
  </si>
  <si>
    <t>計</t>
    <rPh sb="0" eb="1">
      <t>ケイ</t>
    </rPh>
    <phoneticPr fontId="2"/>
  </si>
  <si>
    <t>（表２）積算業務に係る業務細分率</t>
    <rPh sb="1" eb="2">
      <t>ヒョウ</t>
    </rPh>
    <rPh sb="4" eb="6">
      <t>セキサン</t>
    </rPh>
    <rPh sb="6" eb="8">
      <t>ギョウム</t>
    </rPh>
    <rPh sb="9" eb="10">
      <t>カカ</t>
    </rPh>
    <rPh sb="11" eb="13">
      <t>ギョウム</t>
    </rPh>
    <rPh sb="13" eb="15">
      <t>サイブン</t>
    </rPh>
    <rPh sb="15" eb="16">
      <t>リツ</t>
    </rPh>
    <phoneticPr fontId="2"/>
  </si>
  <si>
    <t>積算業務項目</t>
    <rPh sb="0" eb="2">
      <t>セキサン</t>
    </rPh>
    <rPh sb="2" eb="4">
      <t>ギョウム</t>
    </rPh>
    <rPh sb="4" eb="6">
      <t>コウモク</t>
    </rPh>
    <phoneticPr fontId="2"/>
  </si>
  <si>
    <t>積算数量算出書の作成</t>
    <rPh sb="0" eb="2">
      <t>セキサン</t>
    </rPh>
    <rPh sb="2" eb="4">
      <t>スウリョウ</t>
    </rPh>
    <rPh sb="4" eb="6">
      <t>サンシュツ</t>
    </rPh>
    <rPh sb="6" eb="7">
      <t>ショ</t>
    </rPh>
    <rPh sb="8" eb="10">
      <t>サクセイ</t>
    </rPh>
    <phoneticPr fontId="2"/>
  </si>
  <si>
    <t>単価作成資料の作成</t>
    <rPh sb="0" eb="2">
      <t>タンカ</t>
    </rPh>
    <rPh sb="2" eb="4">
      <t>サクセイ</t>
    </rPh>
    <rPh sb="4" eb="6">
      <t>シリョウ</t>
    </rPh>
    <rPh sb="7" eb="9">
      <t>サクセイ</t>
    </rPh>
    <phoneticPr fontId="2"/>
  </si>
  <si>
    <t>見積徴収</t>
    <rPh sb="0" eb="2">
      <t>ミツ</t>
    </rPh>
    <rPh sb="2" eb="4">
      <t>チョウシュウ</t>
    </rPh>
    <phoneticPr fontId="2"/>
  </si>
  <si>
    <t>見積もり検討資料の作成の業務</t>
    <rPh sb="0" eb="2">
      <t>ミツ</t>
    </rPh>
    <rPh sb="4" eb="6">
      <t>ケントウ</t>
    </rPh>
    <rPh sb="6" eb="8">
      <t>シリョウ</t>
    </rPh>
    <rPh sb="9" eb="11">
      <t>サクセイ</t>
    </rPh>
    <rPh sb="12" eb="14">
      <t>ギョウム</t>
    </rPh>
    <phoneticPr fontId="2"/>
  </si>
  <si>
    <t>建築</t>
    <rPh sb="0" eb="2">
      <t>ケンチク</t>
    </rPh>
    <phoneticPr fontId="2"/>
  </si>
  <si>
    <t>単位</t>
    <rPh sb="0" eb="2">
      <t>タンイ</t>
    </rPh>
    <phoneticPr fontId="2"/>
  </si>
  <si>
    <t>表－１</t>
  </si>
  <si>
    <t>建築　設計委託料算出表</t>
    <rPh sb="0" eb="2">
      <t>ケンチク</t>
    </rPh>
    <phoneticPr fontId="10"/>
  </si>
  <si>
    <t>標準業務人・日数</t>
  </si>
  <si>
    <t>［設計］</t>
    <phoneticPr fontId="10"/>
  </si>
  <si>
    <t>８　委　託　料</t>
  </si>
  <si>
    <t>工事費</t>
  </si>
  <si>
    <t>第１類</t>
  </si>
  <si>
    <t>第２類</t>
  </si>
  <si>
    <t>第３類</t>
  </si>
  <si>
    <t>建築</t>
  </si>
  <si>
    <t>設備</t>
  </si>
  <si>
    <t>計</t>
  </si>
  <si>
    <t>１　委託業務名</t>
  </si>
  <si>
    <t>業務人・日数</t>
    <phoneticPr fontId="10"/>
  </si>
  <si>
    <t>×直接人件費</t>
    <phoneticPr fontId="10"/>
  </si>
  <si>
    <t>×</t>
    <phoneticPr fontId="10"/>
  </si>
  <si>
    <t>依頼度</t>
    <phoneticPr fontId="10"/>
  </si>
  <si>
    <t>×(2.268 1.890)</t>
    <phoneticPr fontId="10"/>
  </si>
  <si>
    <t>×</t>
  </si>
  <si>
    <t>細分率</t>
    <phoneticPr fontId="10"/>
  </si>
  <si>
    <t>×業務比率</t>
    <phoneticPr fontId="10"/>
  </si>
  <si>
    <t>２　建設場所</t>
  </si>
  <si>
    <t>　 (</t>
  </si>
  <si>
    <t>⑥，⑦又は⑧</t>
    <phoneticPr fontId="10"/>
  </si>
  <si>
    <t>（表－2）　</t>
  </si>
  <si>
    <t>(表－3又は5）　　　　　　　　</t>
  </si>
  <si>
    <t>(表-6)</t>
  </si>
  <si>
    <t xml:space="preserve"> (表-7)</t>
  </si>
  <si>
    <t>３　建設概要</t>
  </si>
  <si>
    <t xml:space="preserve"> </t>
  </si>
  <si>
    <t>４　受託期間</t>
  </si>
  <si>
    <t>日間</t>
    <rPh sb="0" eb="2">
      <t>ニチカン</t>
    </rPh>
    <phoneticPr fontId="2"/>
  </si>
  <si>
    <t>（</t>
    <phoneticPr fontId="10"/>
  </si>
  <si>
    <t>）</t>
    <phoneticPr fontId="10"/>
  </si>
  <si>
    <t>＝</t>
  </si>
  <si>
    <t>５　委託業務内容</t>
  </si>
  <si>
    <t>基本設計（</t>
    <phoneticPr fontId="10"/>
  </si>
  <si>
    <t>　</t>
  </si>
  <si>
    <t>）</t>
  </si>
  <si>
    <t>＝</t>
    <phoneticPr fontId="2"/>
  </si>
  <si>
    <t>○</t>
    <phoneticPr fontId="10"/>
  </si>
  <si>
    <t>実施設計（意匠・構造・　　　　　　　　設備・</t>
  </si>
  <si>
    <t>千円</t>
  </si>
  <si>
    <t>工事監理（</t>
  </si>
  <si>
    <t>￥</t>
  </si>
  <si>
    <t>　（千円未満切り捨て）</t>
    <phoneticPr fontId="2"/>
  </si>
  <si>
    <t>６　建築物の用途による分類</t>
  </si>
  <si>
    <t>第</t>
  </si>
  <si>
    <t>類</t>
  </si>
  <si>
    <t>消費税相当額</t>
  </si>
  <si>
    <t>円</t>
  </si>
  <si>
    <t>７　業務人・日数</t>
  </si>
  <si>
    <t>　円</t>
  </si>
  <si>
    <t>項目</t>
  </si>
  <si>
    <t>　　工事費</t>
  </si>
  <si>
    <t>案分率</t>
  </si>
  <si>
    <t>業務人・日数</t>
  </si>
  <si>
    <t xml:space="preserve"> (千円)</t>
  </si>
  <si>
    <t>①表-１又は４</t>
  </si>
  <si>
    <t>④=①／（①＋②）</t>
  </si>
  <si>
    <t>⑥＝③×④</t>
  </si>
  <si>
    <t>+ ────</t>
    <phoneticPr fontId="10"/>
  </si>
  <si>
    <t>───────</t>
    <phoneticPr fontId="10"/>
  </si>
  <si>
    <t>　＝</t>
  </si>
  <si>
    <t>委 託 料 合 計</t>
  </si>
  <si>
    <t>＋</t>
  </si>
  <si>
    <t>記入上の注意事項</t>
  </si>
  <si>
    <t xml:space="preserve"> (1)　該当箇所には、○印をつけること。</t>
  </si>
  <si>
    <t>（小数第１位四捨五入）</t>
  </si>
  <si>
    <t>（小数第４位四捨五入）</t>
  </si>
  <si>
    <t>（小数第１位四捨五入）</t>
    <phoneticPr fontId="10"/>
  </si>
  <si>
    <t xml:space="preserve"> (2)　技術経費＝０の場合は、1.890により計算のこと。</t>
  </si>
  <si>
    <t>②表１又は４</t>
  </si>
  <si>
    <t>⑤=②／（①＋②）</t>
  </si>
  <si>
    <t>⑦＝③×⑤</t>
  </si>
  <si>
    <t>　参　考　</t>
  </si>
  <si>
    <t>+ ────</t>
    <phoneticPr fontId="10"/>
  </si>
  <si>
    <t>───────</t>
    <phoneticPr fontId="10"/>
  </si>
  <si>
    <t xml:space="preserve">　 </t>
    <phoneticPr fontId="10"/>
  </si>
  <si>
    <t>（</t>
  </si>
  <si>
    <t>⑥，⑦又は⑧)　</t>
  </si>
  <si>
    <t>（小数第一位四捨五入）</t>
  </si>
  <si>
    <t>③表１又は４</t>
  </si>
  <si>
    <t>⑧＝⑥＋⑦</t>
  </si>
  <si>
    <t>＋</t>
    <phoneticPr fontId="2"/>
  </si>
  <si>
    <t>　（千円未満切り捨て）</t>
  </si>
  <si>
    <t>円</t>
    <rPh sb="0" eb="1">
      <t>エン</t>
    </rPh>
    <phoneticPr fontId="2"/>
  </si>
  <si>
    <t>（小数以下切り捨て）</t>
  </si>
  <si>
    <t>（③の数字）</t>
  </si>
  <si>
    <t>　　注・監理の場合は工事費は0.98（請負率相当）を乗じたものとする。</t>
    <rPh sb="22" eb="24">
      <t>ソウトウ</t>
    </rPh>
    <phoneticPr fontId="2"/>
  </si>
  <si>
    <t>委託料合計</t>
  </si>
  <si>
    <t>円</t>
    <rPh sb="0" eb="1">
      <t>エン</t>
    </rPh>
    <phoneticPr fontId="10"/>
  </si>
  <si>
    <t>　　　・①、②、③は表－１又は４の夫々の工事費に対応する標準業務人・日数とする。</t>
  </si>
  <si>
    <t>委託料総合計</t>
  </si>
  <si>
    <t>　＝</t>
    <phoneticPr fontId="10"/>
  </si>
  <si>
    <t>別途総計</t>
    <rPh sb="0" eb="2">
      <t>ベット</t>
    </rPh>
    <rPh sb="2" eb="3">
      <t>ソウ</t>
    </rPh>
    <phoneticPr fontId="10"/>
  </si>
  <si>
    <t>建築　監理委託料算出表</t>
    <rPh sb="0" eb="2">
      <t>ケンチク</t>
    </rPh>
    <phoneticPr fontId="2"/>
  </si>
  <si>
    <t>［監理］</t>
  </si>
  <si>
    <t>８</t>
  </si>
  <si>
    <t>委託料</t>
  </si>
  <si>
    <t>×直接人件費</t>
  </si>
  <si>
    <t>依頼度</t>
  </si>
  <si>
    <t>×(2.268 1.890)</t>
  </si>
  <si>
    <t>細分率</t>
  </si>
  <si>
    <t>×業務比率</t>
  </si>
  <si>
    <t>⑥，⑦又は⑧</t>
  </si>
  <si>
    <t>本工事の請負契約書に定める工事の完成期日</t>
    <rPh sb="0" eb="3">
      <t>ホンコウジ</t>
    </rPh>
    <rPh sb="4" eb="6">
      <t>ウケオイ</t>
    </rPh>
    <rPh sb="6" eb="9">
      <t>ケイヤクショ</t>
    </rPh>
    <rPh sb="10" eb="11">
      <t>サダ</t>
    </rPh>
    <rPh sb="13" eb="15">
      <t>コウジ</t>
    </rPh>
    <rPh sb="16" eb="18">
      <t>カンセイ</t>
    </rPh>
    <rPh sb="18" eb="20">
      <t>キジツ</t>
    </rPh>
    <phoneticPr fontId="2"/>
  </si>
  <si>
    <t>基本設計（</t>
  </si>
  <si>
    <t>○</t>
  </si>
  <si>
    <t>按分率</t>
  </si>
  <si>
    <t>+ ────</t>
  </si>
  <si>
    <t>───────</t>
  </si>
  <si>
    <t>９</t>
  </si>
  <si>
    <t>+ ────</t>
    <phoneticPr fontId="10"/>
  </si>
  <si>
    <t>　＝</t>
    <phoneticPr fontId="10"/>
  </si>
  <si>
    <t>別途総計</t>
  </si>
  <si>
    <t>建築　監理委託料</t>
    <rPh sb="0" eb="2">
      <t>ケンチク</t>
    </rPh>
    <rPh sb="3" eb="5">
      <t>カンリ</t>
    </rPh>
    <phoneticPr fontId="2"/>
  </si>
  <si>
    <t>設備　監理委託料</t>
    <rPh sb="0" eb="2">
      <t>セツビ</t>
    </rPh>
    <rPh sb="3" eb="5">
      <t>カンリ</t>
    </rPh>
    <phoneticPr fontId="2"/>
  </si>
  <si>
    <t>現場調査（人）</t>
    <rPh sb="0" eb="2">
      <t>ゲンバ</t>
    </rPh>
    <rPh sb="2" eb="4">
      <t>チョウサ</t>
    </rPh>
    <rPh sb="5" eb="6">
      <t>ヒト</t>
    </rPh>
    <phoneticPr fontId="2"/>
  </si>
  <si>
    <t>-</t>
    <phoneticPr fontId="2"/>
  </si>
  <si>
    <t>委託期間</t>
    <rPh sb="0" eb="2">
      <t>イタク</t>
    </rPh>
    <rPh sb="2" eb="4">
      <t>キカン</t>
    </rPh>
    <phoneticPr fontId="2"/>
  </si>
  <si>
    <t>設　　　計</t>
    <rPh sb="0" eb="1">
      <t>セツ</t>
    </rPh>
    <rPh sb="4" eb="5">
      <t>ケイ</t>
    </rPh>
    <phoneticPr fontId="2"/>
  </si>
  <si>
    <t>検　　　算</t>
    <rPh sb="0" eb="1">
      <t>ケン</t>
    </rPh>
    <rPh sb="4" eb="5">
      <t>サン</t>
    </rPh>
    <phoneticPr fontId="2"/>
  </si>
  <si>
    <t>業　務　委　託　設　計　書</t>
    <rPh sb="0" eb="1">
      <t>ギョウ</t>
    </rPh>
    <rPh sb="2" eb="3">
      <t>ツトム</t>
    </rPh>
    <rPh sb="4" eb="5">
      <t>イ</t>
    </rPh>
    <rPh sb="6" eb="7">
      <t>コトヅケ</t>
    </rPh>
    <rPh sb="8" eb="9">
      <t>セツ</t>
    </rPh>
    <rPh sb="10" eb="11">
      <t>ケイ</t>
    </rPh>
    <rPh sb="12" eb="13">
      <t>ショ</t>
    </rPh>
    <phoneticPr fontId="2"/>
  </si>
  <si>
    <t>委託場所</t>
    <rPh sb="0" eb="2">
      <t>イタク</t>
    </rPh>
    <rPh sb="2" eb="4">
      <t>バショ</t>
    </rPh>
    <phoneticPr fontId="2"/>
  </si>
  <si>
    <t>一金</t>
    <rPh sb="0" eb="2">
      <t>イチキン</t>
    </rPh>
    <phoneticPr fontId="2"/>
  </si>
  <si>
    <t>円也</t>
    <rPh sb="0" eb="1">
      <t>エン</t>
    </rPh>
    <rPh sb="1" eb="2">
      <t>ナリ</t>
    </rPh>
    <phoneticPr fontId="2"/>
  </si>
  <si>
    <t>委託費計</t>
    <rPh sb="0" eb="3">
      <t>イタクヒ</t>
    </rPh>
    <rPh sb="3" eb="4">
      <t>ケイ</t>
    </rPh>
    <phoneticPr fontId="2"/>
  </si>
  <si>
    <t>消費税等相当額</t>
    <rPh sb="0" eb="3">
      <t>ショウヒゼイ</t>
    </rPh>
    <rPh sb="3" eb="4">
      <t>ナド</t>
    </rPh>
    <rPh sb="4" eb="6">
      <t>ソウトウ</t>
    </rPh>
    <rPh sb="6" eb="7">
      <t>ガク</t>
    </rPh>
    <phoneticPr fontId="2"/>
  </si>
  <si>
    <t>ただし</t>
    <phoneticPr fontId="2"/>
  </si>
  <si>
    <t>仕　様</t>
    <rPh sb="0" eb="1">
      <t>ツカ</t>
    </rPh>
    <rPh sb="2" eb="3">
      <t>サマ</t>
    </rPh>
    <phoneticPr fontId="2"/>
  </si>
  <si>
    <t>別紙仕様書のとおり</t>
    <rPh sb="0" eb="2">
      <t>ベッシ</t>
    </rPh>
    <rPh sb="2" eb="5">
      <t>シヨウショ</t>
    </rPh>
    <phoneticPr fontId="2"/>
  </si>
  <si>
    <t>金　沢　市</t>
    <rPh sb="0" eb="1">
      <t>キン</t>
    </rPh>
    <rPh sb="2" eb="3">
      <t>サワ</t>
    </rPh>
    <rPh sb="4" eb="5">
      <t>シ</t>
    </rPh>
    <phoneticPr fontId="2"/>
  </si>
  <si>
    <t>業　務　委　託　内　訳　書</t>
    <rPh sb="0" eb="1">
      <t>ギョウ</t>
    </rPh>
    <rPh sb="2" eb="3">
      <t>ツトム</t>
    </rPh>
    <rPh sb="4" eb="5">
      <t>イ</t>
    </rPh>
    <rPh sb="6" eb="7">
      <t>コトヅケ</t>
    </rPh>
    <rPh sb="8" eb="9">
      <t>ナイ</t>
    </rPh>
    <rPh sb="10" eb="11">
      <t>ヤク</t>
    </rPh>
    <rPh sb="12" eb="13">
      <t>ショ</t>
    </rPh>
    <phoneticPr fontId="2"/>
  </si>
  <si>
    <t>数　　量</t>
    <rPh sb="0" eb="1">
      <t>カズ</t>
    </rPh>
    <rPh sb="3" eb="4">
      <t>リョウ</t>
    </rPh>
    <phoneticPr fontId="2"/>
  </si>
  <si>
    <t>単　　価</t>
    <rPh sb="0" eb="1">
      <t>タン</t>
    </rPh>
    <rPh sb="3" eb="4">
      <t>アタイ</t>
    </rPh>
    <phoneticPr fontId="2"/>
  </si>
  <si>
    <t>金　　額</t>
    <rPh sb="0" eb="1">
      <t>キン</t>
    </rPh>
    <rPh sb="3" eb="4">
      <t>ガク</t>
    </rPh>
    <phoneticPr fontId="2"/>
  </si>
  <si>
    <t>摘　　　要</t>
    <rPh sb="0" eb="1">
      <t>チャク</t>
    </rPh>
    <rPh sb="4" eb="5">
      <t>ヨウ</t>
    </rPh>
    <phoneticPr fontId="2"/>
  </si>
  <si>
    <t>金　　沢　　市</t>
  </si>
  <si>
    <t>合　　計</t>
    <rPh sb="0" eb="1">
      <t>ゴウ</t>
    </rPh>
    <rPh sb="3" eb="4">
      <t>ケイ</t>
    </rPh>
    <phoneticPr fontId="2"/>
  </si>
  <si>
    <t>直接人件費計</t>
    <rPh sb="0" eb="2">
      <t>チョクセツ</t>
    </rPh>
    <rPh sb="2" eb="5">
      <t>ジンケンヒ</t>
    </rPh>
    <rPh sb="5" eb="6">
      <t>ケイ</t>
    </rPh>
    <phoneticPr fontId="2"/>
  </si>
  <si>
    <t>諸経費</t>
    <rPh sb="0" eb="3">
      <t>ショケイヒ</t>
    </rPh>
    <phoneticPr fontId="2"/>
  </si>
  <si>
    <t>式</t>
    <rPh sb="0" eb="1">
      <t>シキ</t>
    </rPh>
    <phoneticPr fontId="2"/>
  </si>
  <si>
    <t>技術経費</t>
    <rPh sb="0" eb="2">
      <t>ギジュツ</t>
    </rPh>
    <rPh sb="2" eb="4">
      <t>ケイヒ</t>
    </rPh>
    <phoneticPr fontId="2"/>
  </si>
  <si>
    <t>名　称　・　規　格</t>
    <phoneticPr fontId="2"/>
  </si>
  <si>
    <t>Ｐ．１</t>
    <phoneticPr fontId="2"/>
  </si>
  <si>
    <t>金沢市平和町３丁目７番３号</t>
    <rPh sb="0" eb="3">
      <t>カナザワシ</t>
    </rPh>
    <rPh sb="3" eb="6">
      <t>ヘイワマチ</t>
    </rPh>
    <rPh sb="7" eb="9">
      <t>チョウメ</t>
    </rPh>
    <rPh sb="10" eb="11">
      <t>バン</t>
    </rPh>
    <rPh sb="12" eb="13">
      <t>ゴウ</t>
    </rPh>
    <phoneticPr fontId="2"/>
  </si>
  <si>
    <t>第１号代価表</t>
    <phoneticPr fontId="2"/>
  </si>
  <si>
    <t>委 託 名</t>
    <rPh sb="0" eb="1">
      <t>イ</t>
    </rPh>
    <rPh sb="2" eb="3">
      <t>コトヅケ</t>
    </rPh>
    <rPh sb="4" eb="5">
      <t>メイ</t>
    </rPh>
    <phoneticPr fontId="2"/>
  </si>
  <si>
    <t>事務局長</t>
    <rPh sb="0" eb="2">
      <t>ジム</t>
    </rPh>
    <rPh sb="2" eb="4">
      <t>キョクチョウ</t>
    </rPh>
    <phoneticPr fontId="2"/>
  </si>
  <si>
    <t>事務局次長</t>
    <rPh sb="0" eb="3">
      <t>ジムキョク</t>
    </rPh>
    <rPh sb="3" eb="5">
      <t>ジチョウ</t>
    </rPh>
    <phoneticPr fontId="2"/>
  </si>
  <si>
    <t>事務局長補佐</t>
    <rPh sb="0" eb="2">
      <t>ジム</t>
    </rPh>
    <rPh sb="2" eb="4">
      <t>キョクチョウ</t>
    </rPh>
    <rPh sb="4" eb="6">
      <t>ホサ</t>
    </rPh>
    <phoneticPr fontId="2"/>
  </si>
  <si>
    <t>係　　　長</t>
    <rPh sb="0" eb="1">
      <t>カカリ</t>
    </rPh>
    <rPh sb="4" eb="5">
      <t>チョウ</t>
    </rPh>
    <phoneticPr fontId="2"/>
  </si>
  <si>
    <t>消費税等相当額　　率　　0.1000</t>
    <rPh sb="0" eb="3">
      <t>ショウヒゼイ</t>
    </rPh>
    <rPh sb="3" eb="4">
      <t>トウ</t>
    </rPh>
    <rPh sb="4" eb="7">
      <t>ソウトウガク</t>
    </rPh>
    <rPh sb="9" eb="10">
      <t>リツ</t>
    </rPh>
    <phoneticPr fontId="2"/>
  </si>
  <si>
    <t>第２号代価表</t>
    <phoneticPr fontId="2"/>
  </si>
  <si>
    <t>第３号代価表</t>
    <phoneticPr fontId="2"/>
  </si>
  <si>
    <t>第４号代価表</t>
    <phoneticPr fontId="2"/>
  </si>
  <si>
    <t>第５号代価表</t>
    <phoneticPr fontId="2"/>
  </si>
  <si>
    <t>第６号代価表</t>
    <phoneticPr fontId="2"/>
  </si>
  <si>
    <t>主任技術者</t>
    <rPh sb="0" eb="2">
      <t>シュニン</t>
    </rPh>
    <rPh sb="2" eb="5">
      <t>ギジュツシャ</t>
    </rPh>
    <phoneticPr fontId="2"/>
  </si>
  <si>
    <t>一位代価表</t>
    <rPh sb="0" eb="2">
      <t>イチイ</t>
    </rPh>
    <rPh sb="2" eb="4">
      <t>ダイカ</t>
    </rPh>
    <rPh sb="4" eb="5">
      <t>ヒョウ</t>
    </rPh>
    <phoneticPr fontId="2"/>
  </si>
  <si>
    <t>第1号</t>
    <rPh sb="0" eb="1">
      <t>ダイ</t>
    </rPh>
    <rPh sb="2" eb="3">
      <t>ゴウ</t>
    </rPh>
    <phoneticPr fontId="2"/>
  </si>
  <si>
    <t>１業務当り</t>
    <rPh sb="1" eb="3">
      <t>ギョウム</t>
    </rPh>
    <rPh sb="3" eb="4">
      <t>アタ</t>
    </rPh>
    <phoneticPr fontId="2"/>
  </si>
  <si>
    <t>職　　　種</t>
    <rPh sb="0" eb="1">
      <t>ショク</t>
    </rPh>
    <rPh sb="4" eb="5">
      <t>タネ</t>
    </rPh>
    <phoneticPr fontId="2"/>
  </si>
  <si>
    <t>人員</t>
    <rPh sb="0" eb="2">
      <t>ジンイン</t>
    </rPh>
    <phoneticPr fontId="2"/>
  </si>
  <si>
    <t>補正による人員</t>
    <rPh sb="0" eb="2">
      <t>ホセイ</t>
    </rPh>
    <rPh sb="5" eb="7">
      <t>ジンイン</t>
    </rPh>
    <phoneticPr fontId="2"/>
  </si>
  <si>
    <t>金　　　額</t>
    <rPh sb="0" eb="1">
      <t>キン</t>
    </rPh>
    <rPh sb="4" eb="5">
      <t>ガク</t>
    </rPh>
    <phoneticPr fontId="2"/>
  </si>
  <si>
    <t>適　　　用</t>
    <rPh sb="0" eb="1">
      <t>テキ</t>
    </rPh>
    <rPh sb="4" eb="5">
      <t>ヨウ</t>
    </rPh>
    <phoneticPr fontId="2"/>
  </si>
  <si>
    <t>主任技師</t>
    <rPh sb="0" eb="4">
      <t>シュニンギシ</t>
    </rPh>
    <phoneticPr fontId="2"/>
  </si>
  <si>
    <t>技師　Ａ</t>
    <rPh sb="0" eb="2">
      <t>ギシ</t>
    </rPh>
    <phoneticPr fontId="2"/>
  </si>
  <si>
    <t>技師　Ｂ</t>
    <rPh sb="0" eb="2">
      <t>ギシ</t>
    </rPh>
    <phoneticPr fontId="2"/>
  </si>
  <si>
    <t>技師　Ｃ</t>
    <rPh sb="0" eb="2">
      <t>ギシ</t>
    </rPh>
    <phoneticPr fontId="2"/>
  </si>
  <si>
    <t>技師　Ｄ</t>
    <rPh sb="0" eb="2">
      <t>ギシ</t>
    </rPh>
    <phoneticPr fontId="2"/>
  </si>
  <si>
    <t>第2号</t>
    <rPh sb="0" eb="1">
      <t>ダイ</t>
    </rPh>
    <rPh sb="2" eb="3">
      <t>ゴウ</t>
    </rPh>
    <phoneticPr fontId="2"/>
  </si>
  <si>
    <t>第3号</t>
    <rPh sb="0" eb="1">
      <t>ダイ</t>
    </rPh>
    <rPh sb="2" eb="3">
      <t>ゴウ</t>
    </rPh>
    <phoneticPr fontId="2"/>
  </si>
  <si>
    <t>第4号</t>
    <rPh sb="0" eb="1">
      <t>ダイ</t>
    </rPh>
    <rPh sb="2" eb="3">
      <t>ゴウ</t>
    </rPh>
    <phoneticPr fontId="2"/>
  </si>
  <si>
    <t>第5号</t>
    <rPh sb="0" eb="1">
      <t>ダイ</t>
    </rPh>
    <rPh sb="2" eb="3">
      <t>ゴウ</t>
    </rPh>
    <phoneticPr fontId="2"/>
  </si>
  <si>
    <t>第6号</t>
    <rPh sb="0" eb="1">
      <t>ダイ</t>
    </rPh>
    <rPh sb="2" eb="3">
      <t>ゴウ</t>
    </rPh>
    <phoneticPr fontId="2"/>
  </si>
  <si>
    <t>第7号</t>
    <rPh sb="0" eb="1">
      <t>ダイ</t>
    </rPh>
    <rPh sb="2" eb="3">
      <t>ゴウ</t>
    </rPh>
    <phoneticPr fontId="2"/>
  </si>
  <si>
    <t>金沢市立病院移転整備に係る医療機器整備等支援業務</t>
    <rPh sb="0" eb="2">
      <t>カナザワ</t>
    </rPh>
    <rPh sb="2" eb="4">
      <t>シリツ</t>
    </rPh>
    <rPh sb="4" eb="6">
      <t>ビョウイン</t>
    </rPh>
    <rPh sb="6" eb="8">
      <t>イテン</t>
    </rPh>
    <rPh sb="8" eb="10">
      <t>セイビ</t>
    </rPh>
    <rPh sb="11" eb="12">
      <t>カカ</t>
    </rPh>
    <rPh sb="13" eb="19">
      <t>イリョウキキセイビ</t>
    </rPh>
    <rPh sb="19" eb="20">
      <t>トウ</t>
    </rPh>
    <rPh sb="20" eb="22">
      <t>シエン</t>
    </rPh>
    <rPh sb="22" eb="24">
      <t>ギョウム</t>
    </rPh>
    <phoneticPr fontId="2"/>
  </si>
  <si>
    <t>金沢市立病院移転整備に係る医療機器整備等支援に係る業務一式</t>
    <rPh sb="0" eb="2">
      <t>カナザワ</t>
    </rPh>
    <rPh sb="2" eb="4">
      <t>シリツ</t>
    </rPh>
    <rPh sb="4" eb="6">
      <t>ビョウイン</t>
    </rPh>
    <rPh sb="6" eb="8">
      <t>イテン</t>
    </rPh>
    <rPh sb="8" eb="10">
      <t>セイビ</t>
    </rPh>
    <rPh sb="11" eb="12">
      <t>カカ</t>
    </rPh>
    <rPh sb="13" eb="15">
      <t>イリョウ</t>
    </rPh>
    <rPh sb="15" eb="17">
      <t>キキ</t>
    </rPh>
    <rPh sb="17" eb="19">
      <t>セイビ</t>
    </rPh>
    <rPh sb="19" eb="20">
      <t>トウ</t>
    </rPh>
    <rPh sb="20" eb="22">
      <t>シエン</t>
    </rPh>
    <rPh sb="23" eb="24">
      <t>カカ</t>
    </rPh>
    <rPh sb="25" eb="27">
      <t>ギョウム</t>
    </rPh>
    <rPh sb="27" eb="29">
      <t>イッシキ</t>
    </rPh>
    <phoneticPr fontId="2"/>
  </si>
  <si>
    <t>第７号代価表</t>
    <phoneticPr fontId="2"/>
  </si>
  <si>
    <t>　（ア）医療機器・什器類の整備方針策定支援</t>
    <phoneticPr fontId="2"/>
  </si>
  <si>
    <t>　（イ）医療機器等の整備に係る予算設定</t>
    <phoneticPr fontId="2"/>
  </si>
  <si>
    <t>　（ウ）医療機器に係る基本設計の調整支援</t>
    <phoneticPr fontId="2"/>
  </si>
  <si>
    <t>　（ア）医療機器・什器類の整備方針
　　　　策定支援</t>
    <rPh sb="4" eb="6">
      <t>イリョウ</t>
    </rPh>
    <rPh sb="6" eb="8">
      <t>キキ</t>
    </rPh>
    <rPh sb="9" eb="12">
      <t>ジュウキルイ</t>
    </rPh>
    <rPh sb="13" eb="15">
      <t>セイビ</t>
    </rPh>
    <rPh sb="15" eb="17">
      <t>ホウシン</t>
    </rPh>
    <rPh sb="22" eb="24">
      <t>サクテイ</t>
    </rPh>
    <rPh sb="24" eb="26">
      <t>シエン</t>
    </rPh>
    <phoneticPr fontId="2"/>
  </si>
  <si>
    <t>　（イ）医療機器等の整備に係る
　　　　予算設定</t>
    <rPh sb="4" eb="6">
      <t>イリョウ</t>
    </rPh>
    <rPh sb="6" eb="8">
      <t>キキ</t>
    </rPh>
    <rPh sb="8" eb="9">
      <t>トウ</t>
    </rPh>
    <rPh sb="10" eb="12">
      <t>セイビ</t>
    </rPh>
    <rPh sb="13" eb="14">
      <t>カカ</t>
    </rPh>
    <rPh sb="20" eb="22">
      <t>ヨサン</t>
    </rPh>
    <rPh sb="22" eb="24">
      <t>セッテイ</t>
    </rPh>
    <phoneticPr fontId="2"/>
  </si>
  <si>
    <t>　（ウ）医療機器に係る基本設計の
　　　　調整支援</t>
    <rPh sb="4" eb="6">
      <t>イリョウ</t>
    </rPh>
    <rPh sb="6" eb="8">
      <t>キキ</t>
    </rPh>
    <rPh sb="9" eb="10">
      <t>カカ</t>
    </rPh>
    <rPh sb="11" eb="13">
      <t>キホン</t>
    </rPh>
    <rPh sb="13" eb="15">
      <t>セッケイ</t>
    </rPh>
    <rPh sb="21" eb="23">
      <t>チョウセイ</t>
    </rPh>
    <rPh sb="23" eb="25">
      <t>シエン</t>
    </rPh>
    <phoneticPr fontId="2"/>
  </si>
  <si>
    <t>　（ア）主要部門における運用方針の
　　　　可視化</t>
    <rPh sb="4" eb="6">
      <t>シュヨウ</t>
    </rPh>
    <rPh sb="6" eb="8">
      <t>ブモン</t>
    </rPh>
    <rPh sb="12" eb="14">
      <t>ウンヨウ</t>
    </rPh>
    <rPh sb="14" eb="16">
      <t>ホウシン</t>
    </rPh>
    <rPh sb="22" eb="24">
      <t>カシ</t>
    </rPh>
    <rPh sb="24" eb="25">
      <t>カ</t>
    </rPh>
    <phoneticPr fontId="2"/>
  </si>
  <si>
    <t>　（イ）医療面（施設基準等）からの
　　　　基本設計検討支援</t>
    <rPh sb="4" eb="6">
      <t>イリョウ</t>
    </rPh>
    <rPh sb="6" eb="7">
      <t>メン</t>
    </rPh>
    <rPh sb="8" eb="10">
      <t>シセツ</t>
    </rPh>
    <rPh sb="10" eb="12">
      <t>キジュン</t>
    </rPh>
    <rPh sb="12" eb="13">
      <t>トウ</t>
    </rPh>
    <rPh sb="22" eb="24">
      <t>キホン</t>
    </rPh>
    <rPh sb="24" eb="26">
      <t>セッケイ</t>
    </rPh>
    <rPh sb="26" eb="28">
      <t>ケントウ</t>
    </rPh>
    <rPh sb="28" eb="30">
      <t>シエン</t>
    </rPh>
    <phoneticPr fontId="2"/>
  </si>
  <si>
    <t>　（ア）主要部門における運用方針の可視化</t>
    <phoneticPr fontId="2"/>
  </si>
  <si>
    <t>　（イ）医療面（施設基準等）からの基本設計検討支援</t>
    <phoneticPr fontId="2"/>
  </si>
  <si>
    <t>(1)医療機器整備等の方針策定支援</t>
    <phoneticPr fontId="2"/>
  </si>
  <si>
    <t>(2) 医療面（施設基準等）からの基本設計検討支援</t>
    <phoneticPr fontId="2"/>
  </si>
  <si>
    <t>(３) 事業全体スケジュールの策定及び工程管理支援</t>
    <phoneticPr fontId="2"/>
  </si>
  <si>
    <t>(４) 会議等の運営支援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</si>
</sst>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0.00_ "/>
    <numFmt numFmtId="177" formatCode="0_ "/>
    <numFmt numFmtId="178" formatCode="#,##0.0;\-#,##0.0"/>
    <numFmt numFmtId="179" formatCode="0.000_);[Red]\(0.000\)"/>
    <numFmt numFmtId="180" formatCode="#,##0.000;\-#,##0.000"/>
    <numFmt numFmtId="181" formatCode="#,##0.000_ "/>
    <numFmt numFmtId="182" formatCode="0.0_);[Red]\(0.0\)"/>
    <numFmt numFmtId="183" formatCode="#,##0_);[Red]\(#,##0\)"/>
    <numFmt numFmtId="184" formatCode="0.000"/>
    <numFmt numFmtId="185" formatCode="#,##0_ "/>
    <numFmt numFmtId="186" formatCode="#,###____\ "/>
    <numFmt numFmtId="187" formatCode="[$-411]ggge&quot;年&quot;m&quot;月&quot;d&quot;日&quot;&quot;迄&quot;"/>
    <numFmt numFmtId="188" formatCode="#,##0.00_);\(#,##0.00\)"/>
    <numFmt numFmtId="189" formatCode="#,##0_);\(#,##0\)"/>
    <numFmt numFmtId="190" formatCode="#,##0.0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ゴシック"/>
      <family val="3"/>
      <charset val="128"/>
    </font>
    <font>
      <sz val="9"/>
      <name val="ＭＳ Ｐ明朝"/>
      <family val="1"/>
      <charset val="128"/>
    </font>
    <font>
      <b/>
      <sz val="9"/>
      <name val="ＭＳ Ｐ明朝"/>
      <family val="1"/>
      <charset val="128"/>
    </font>
    <font>
      <sz val="9"/>
      <name val="ＭＳ 明朝"/>
      <family val="1"/>
      <charset val="128"/>
    </font>
    <font>
      <sz val="10"/>
      <name val="ＭＳ 明朝"/>
      <family val="1"/>
      <charset val="128"/>
    </font>
    <font>
      <u/>
      <sz val="9"/>
      <name val="ＭＳ Ｐ明朝"/>
      <family val="1"/>
      <charset val="128"/>
    </font>
    <font>
      <sz val="6"/>
      <name val="ＭＳ Ｐ明朝"/>
      <family val="1"/>
      <charset val="128"/>
    </font>
    <font>
      <sz val="9"/>
      <color indexed="12"/>
      <name val="ＭＳ Ｐ明朝"/>
      <family val="1"/>
      <charset val="128"/>
    </font>
    <font>
      <sz val="11"/>
      <color indexed="12"/>
      <name val="ＭＳ Ｐ明朝"/>
      <family val="1"/>
      <charset val="128"/>
    </font>
    <font>
      <sz val="8"/>
      <name val="ＭＳ Ｐ明朝"/>
      <family val="1"/>
      <charset val="128"/>
    </font>
    <font>
      <sz val="9"/>
      <color indexed="12"/>
      <name val="ＭＳ Ｐゴシック"/>
      <family val="3"/>
      <charset val="128"/>
    </font>
    <font>
      <sz val="9"/>
      <color indexed="9"/>
      <name val="ＭＳ Ｐ明朝"/>
      <family val="1"/>
      <charset val="128"/>
    </font>
    <font>
      <sz val="14"/>
      <name val="ＭＳ Ｐゴシック"/>
      <family val="3"/>
      <charset val="128"/>
    </font>
    <font>
      <sz val="16"/>
      <name val="ＭＳ Ｐ明朝"/>
      <family val="1"/>
      <charset val="128"/>
    </font>
    <font>
      <sz val="12"/>
      <name val="ＭＳ Ｐ明朝"/>
      <family val="1"/>
      <charset val="128"/>
    </font>
    <font>
      <sz val="10"/>
      <name val="ＭＳ Ｐ明朝"/>
      <family val="1"/>
      <charset val="128"/>
    </font>
    <font>
      <sz val="20"/>
      <name val="ＭＳ Ｐ明朝"/>
      <family val="1"/>
      <charset val="128"/>
    </font>
    <font>
      <sz val="11"/>
      <name val="ＭＳ 明朝"/>
      <family val="1"/>
      <charset val="128"/>
    </font>
    <font>
      <sz val="14"/>
      <name val="ＭＳ 明朝"/>
      <family val="1"/>
      <charset val="128"/>
    </font>
    <font>
      <sz val="18"/>
      <name val="ＭＳ 明朝"/>
      <family val="1"/>
      <charset val="128"/>
    </font>
    <font>
      <sz val="12"/>
      <name val="ＭＳ 明朝"/>
      <family val="1"/>
      <charset val="128"/>
    </font>
    <font>
      <b/>
      <sz val="12"/>
      <name val="ＭＳ 明朝"/>
      <family val="1"/>
      <charset val="128"/>
    </font>
    <font>
      <b/>
      <sz val="16"/>
      <name val="ＭＳ 明朝"/>
      <family val="1"/>
      <charset val="128"/>
    </font>
    <font>
      <sz val="12"/>
      <name val="ＭＳ Ｐゴシック"/>
      <family val="3"/>
      <charset val="128"/>
    </font>
    <font>
      <sz val="14"/>
      <color rgb="FFFF0000"/>
      <name val="ＭＳ 明朝"/>
      <family val="1"/>
      <charset val="128"/>
    </font>
    <font>
      <b/>
      <sz val="14"/>
      <name val="ＭＳ 明朝"/>
      <family val="1"/>
      <charset val="128"/>
    </font>
    <font>
      <sz val="16"/>
      <name val="ＭＳ 明朝"/>
      <family val="1"/>
      <charset val="128"/>
    </font>
  </fonts>
  <fills count="3">
    <fill>
      <patternFill patternType="none"/>
    </fill>
    <fill>
      <patternFill patternType="gray125"/>
    </fill>
    <fill>
      <patternFill patternType="solid">
        <fgColor indexed="44"/>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DashDot">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bottom style="dotted">
        <color indexed="64"/>
      </bottom>
      <diagonal/>
    </border>
    <border>
      <left style="medium">
        <color indexed="64"/>
      </left>
      <right style="thin">
        <color indexed="64"/>
      </right>
      <top/>
      <bottom/>
      <diagonal/>
    </border>
    <border>
      <left/>
      <right/>
      <top style="dotted">
        <color indexed="64"/>
      </top>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7" fontId="8" fillId="0" borderId="0" applyFont="0"/>
    <xf numFmtId="0" fontId="1" fillId="0" borderId="0"/>
    <xf numFmtId="0" fontId="1" fillId="0" borderId="0"/>
    <xf numFmtId="0" fontId="1" fillId="0" borderId="0"/>
  </cellStyleXfs>
  <cellXfs count="32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quotePrefix="1" applyBorder="1">
      <alignment vertical="center"/>
    </xf>
    <xf numFmtId="0" fontId="0" fillId="0" borderId="9" xfId="0" applyBorder="1">
      <alignment vertical="center"/>
    </xf>
    <xf numFmtId="176" fontId="0" fillId="0" borderId="1" xfId="0" applyNumberFormat="1" applyBorder="1">
      <alignment vertical="center"/>
    </xf>
    <xf numFmtId="176" fontId="0" fillId="2" borderId="1" xfId="0" applyNumberFormat="1" applyFill="1" applyBorder="1">
      <alignment vertical="center"/>
    </xf>
    <xf numFmtId="0" fontId="0" fillId="0" borderId="10" xfId="0" applyBorder="1">
      <alignment vertical="center"/>
    </xf>
    <xf numFmtId="0" fontId="0" fillId="0" borderId="3" xfId="0" applyBorder="1" applyAlignment="1">
      <alignment horizontal="right" vertical="center"/>
    </xf>
    <xf numFmtId="0" fontId="0" fillId="0" borderId="11" xfId="0" applyBorder="1">
      <alignment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8" xfId="0" applyBorder="1">
      <alignment vertical="center"/>
    </xf>
    <xf numFmtId="0" fontId="0" fillId="0" borderId="12" xfId="0" applyBorder="1">
      <alignment vertical="center"/>
    </xf>
    <xf numFmtId="0" fontId="0" fillId="0" borderId="2" xfId="0" quotePrefix="1" applyBorder="1">
      <alignment vertical="center"/>
    </xf>
    <xf numFmtId="0" fontId="0" fillId="0" borderId="0" xfId="0" applyBorder="1">
      <alignment vertical="center"/>
    </xf>
    <xf numFmtId="0" fontId="0" fillId="0" borderId="4" xfId="0" quotePrefix="1" applyBorder="1">
      <alignment vertical="center"/>
    </xf>
    <xf numFmtId="0" fontId="0" fillId="2" borderId="8" xfId="0" quotePrefix="1" applyFill="1" applyBorder="1">
      <alignment vertical="center"/>
    </xf>
    <xf numFmtId="0" fontId="0" fillId="2" borderId="9" xfId="0" applyFill="1" applyBorder="1" applyAlignment="1">
      <alignment horizontal="center" vertical="center" wrapText="1"/>
    </xf>
    <xf numFmtId="0" fontId="4" fillId="0" borderId="0" xfId="0" applyFont="1" applyBorder="1">
      <alignment vertical="center"/>
    </xf>
    <xf numFmtId="0" fontId="3" fillId="0" borderId="0" xfId="0" applyFont="1">
      <alignment vertical="center"/>
    </xf>
    <xf numFmtId="0" fontId="5" fillId="0" borderId="0" xfId="0" applyFont="1">
      <alignment vertical="center"/>
    </xf>
    <xf numFmtId="0" fontId="6" fillId="0" borderId="0" xfId="0" applyFont="1" applyProtection="1">
      <alignment vertical="center"/>
    </xf>
    <xf numFmtId="0" fontId="5" fillId="0" borderId="0" xfId="0" applyFont="1" applyAlignment="1" applyProtection="1">
      <alignment horizontal="left"/>
    </xf>
    <xf numFmtId="14" fontId="7" fillId="0" borderId="0" xfId="2" applyNumberFormat="1" applyFont="1"/>
    <xf numFmtId="0" fontId="9" fillId="0" borderId="0" xfId="0" applyFont="1" applyAlignment="1" applyProtection="1">
      <alignment horizontal="left"/>
    </xf>
    <xf numFmtId="0" fontId="5" fillId="0" borderId="0" xfId="0" applyFont="1" applyProtection="1">
      <alignment vertical="center"/>
    </xf>
    <xf numFmtId="0" fontId="5" fillId="0" borderId="11" xfId="0" applyFont="1" applyBorder="1">
      <alignment vertical="center"/>
    </xf>
    <xf numFmtId="0" fontId="5" fillId="0" borderId="11" xfId="0" applyFont="1" applyBorder="1" applyAlignment="1" applyProtection="1">
      <alignment horizontal="left"/>
    </xf>
    <xf numFmtId="0" fontId="5" fillId="0" borderId="0" xfId="0" applyFont="1" applyBorder="1">
      <alignment vertical="center"/>
    </xf>
    <xf numFmtId="0" fontId="5" fillId="0" borderId="11" xfId="0" applyNumberFormat="1" applyFont="1" applyBorder="1" applyAlignment="1" applyProtection="1">
      <alignment horizontal="left"/>
    </xf>
    <xf numFmtId="0" fontId="11" fillId="0" borderId="11" xfId="0" applyNumberFormat="1" applyFont="1" applyBorder="1" applyAlignment="1" applyProtection="1">
      <alignment horizontal="left"/>
      <protection locked="0"/>
    </xf>
    <xf numFmtId="0" fontId="11" fillId="0" borderId="11" xfId="0" applyFont="1" applyBorder="1" applyAlignment="1">
      <alignment horizontal="left"/>
    </xf>
    <xf numFmtId="37" fontId="3" fillId="0" borderId="0" xfId="0" applyNumberFormat="1" applyFont="1" applyProtection="1">
      <alignment vertical="center"/>
    </xf>
    <xf numFmtId="37" fontId="12" fillId="0" borderId="0" xfId="3" applyNumberFormat="1" applyFont="1" applyProtection="1"/>
    <xf numFmtId="0" fontId="5" fillId="0" borderId="0" xfId="3" applyFont="1" applyProtection="1"/>
    <xf numFmtId="0" fontId="6" fillId="0" borderId="0" xfId="0" applyFont="1" applyBorder="1" applyProtection="1">
      <alignment vertical="center"/>
    </xf>
    <xf numFmtId="0" fontId="5" fillId="0" borderId="0" xfId="0" applyFont="1" applyAlignment="1" applyProtection="1">
      <alignment horizontal="center"/>
    </xf>
    <xf numFmtId="0" fontId="5" fillId="0" borderId="0" xfId="0" applyFont="1" applyBorder="1" applyAlignment="1" applyProtection="1">
      <alignment horizontal="left"/>
    </xf>
    <xf numFmtId="0" fontId="6" fillId="0" borderId="11" xfId="0" applyFont="1" applyBorder="1" applyProtection="1">
      <alignment vertical="center"/>
      <protection locked="0"/>
    </xf>
    <xf numFmtId="0" fontId="6" fillId="0" borderId="11" xfId="0" applyFont="1" applyBorder="1" applyAlignment="1" applyProtection="1">
      <alignment horizontal="left"/>
      <protection locked="0"/>
    </xf>
    <xf numFmtId="0" fontId="5" fillId="0" borderId="11" xfId="0" applyFont="1" applyBorder="1" applyProtection="1">
      <alignment vertical="center"/>
      <protection locked="0"/>
    </xf>
    <xf numFmtId="37" fontId="5" fillId="0" borderId="11" xfId="0" applyNumberFormat="1" applyFont="1" applyBorder="1" applyProtection="1">
      <alignment vertical="center"/>
    </xf>
    <xf numFmtId="178" fontId="11" fillId="0" borderId="11" xfId="0" applyNumberFormat="1" applyFont="1" applyBorder="1" applyProtection="1">
      <alignment vertical="center"/>
      <protection locked="0"/>
    </xf>
    <xf numFmtId="179" fontId="11" fillId="0" borderId="11" xfId="0" applyNumberFormat="1" applyFont="1" applyBorder="1" applyProtection="1">
      <alignment vertical="center"/>
      <protection locked="0"/>
    </xf>
    <xf numFmtId="180" fontId="11" fillId="0" borderId="11" xfId="0" applyNumberFormat="1" applyFont="1" applyBorder="1" applyProtection="1">
      <alignment vertical="center"/>
      <protection locked="0"/>
    </xf>
    <xf numFmtId="178" fontId="5" fillId="0" borderId="0" xfId="0" applyNumberFormat="1" applyFont="1" applyBorder="1" applyAlignment="1" applyProtection="1">
      <alignment horizontal="left"/>
    </xf>
    <xf numFmtId="178" fontId="11" fillId="0" borderId="0" xfId="0" applyNumberFormat="1" applyFont="1" applyBorder="1" applyProtection="1">
      <alignment vertical="center"/>
      <protection locked="0"/>
    </xf>
    <xf numFmtId="180" fontId="5" fillId="0" borderId="0" xfId="0" applyNumberFormat="1" applyFont="1" applyProtection="1">
      <alignment vertical="center"/>
    </xf>
    <xf numFmtId="0" fontId="5" fillId="0" borderId="11" xfId="0" applyFont="1" applyBorder="1" applyProtection="1">
      <alignment vertical="center"/>
    </xf>
    <xf numFmtId="0" fontId="5" fillId="0" borderId="11" xfId="3" applyFont="1" applyBorder="1" applyProtection="1"/>
    <xf numFmtId="0" fontId="4" fillId="0" borderId="0" xfId="0" applyFont="1">
      <alignment vertical="center"/>
    </xf>
    <xf numFmtId="41" fontId="4" fillId="0" borderId="0" xfId="0" applyNumberFormat="1" applyFont="1" applyBorder="1" applyAlignment="1"/>
    <xf numFmtId="0" fontId="4" fillId="0" borderId="0" xfId="0" applyFont="1" applyBorder="1" applyAlignment="1">
      <alignment horizontal="center"/>
    </xf>
    <xf numFmtId="181" fontId="14" fillId="0" borderId="0" xfId="0" applyNumberFormat="1" applyFont="1" applyBorder="1">
      <alignment vertical="center"/>
    </xf>
    <xf numFmtId="0" fontId="13" fillId="0" borderId="0" xfId="0" applyFont="1" applyBorder="1" applyAlignment="1" applyProtection="1">
      <alignment horizontal="left"/>
    </xf>
    <xf numFmtId="0" fontId="6" fillId="0" borderId="11" xfId="0" applyFont="1" applyBorder="1" applyAlignment="1" applyProtection="1">
      <alignment horizontal="left"/>
    </xf>
    <xf numFmtId="0" fontId="6" fillId="0" borderId="11" xfId="0" applyFont="1" applyBorder="1" applyProtection="1">
      <alignment vertical="center"/>
    </xf>
    <xf numFmtId="0" fontId="5" fillId="0" borderId="11" xfId="0" applyFont="1" applyBorder="1" applyAlignment="1" applyProtection="1">
      <alignment horizontal="right"/>
    </xf>
    <xf numFmtId="0" fontId="5" fillId="0" borderId="0" xfId="0" applyFont="1" applyAlignment="1">
      <alignment horizontal="left"/>
    </xf>
    <xf numFmtId="0" fontId="5" fillId="0" borderId="0" xfId="0" quotePrefix="1" applyFont="1" applyAlignment="1">
      <alignment horizontal="left"/>
    </xf>
    <xf numFmtId="0" fontId="5" fillId="0" borderId="11" xfId="0" quotePrefix="1" applyFont="1" applyBorder="1" applyAlignment="1">
      <alignment horizontal="right"/>
    </xf>
    <xf numFmtId="182" fontId="11" fillId="0" borderId="11" xfId="0" applyNumberFormat="1" applyFont="1" applyBorder="1" applyProtection="1">
      <alignment vertical="center"/>
      <protection locked="0"/>
    </xf>
    <xf numFmtId="180" fontId="5" fillId="0" borderId="11" xfId="0" applyNumberFormat="1" applyFont="1" applyBorder="1">
      <alignment vertical="center"/>
    </xf>
    <xf numFmtId="179" fontId="5" fillId="0" borderId="0" xfId="0" applyNumberFormat="1" applyFont="1">
      <alignment vertical="center"/>
    </xf>
    <xf numFmtId="180" fontId="5" fillId="0" borderId="0" xfId="0" applyNumberFormat="1" applyFont="1" applyBorder="1">
      <alignment vertical="center"/>
    </xf>
    <xf numFmtId="180" fontId="5" fillId="0" borderId="0" xfId="0" applyNumberFormat="1" applyFont="1" applyAlignment="1"/>
    <xf numFmtId="178" fontId="5" fillId="0" borderId="0" xfId="0" applyNumberFormat="1" applyFont="1" applyAlignment="1"/>
    <xf numFmtId="0" fontId="6" fillId="0" borderId="0" xfId="0" applyFont="1" applyAlignment="1">
      <alignment horizontal="right"/>
    </xf>
    <xf numFmtId="0" fontId="4" fillId="0" borderId="0" xfId="0" applyFont="1" applyAlignment="1">
      <alignment horizontal="right"/>
    </xf>
    <xf numFmtId="181" fontId="4" fillId="0" borderId="0" xfId="0" applyNumberFormat="1" applyFont="1">
      <alignment vertical="center"/>
    </xf>
    <xf numFmtId="0" fontId="5" fillId="0" borderId="0" xfId="0" applyFont="1" applyAlignment="1"/>
    <xf numFmtId="0" fontId="5" fillId="0" borderId="0" xfId="0" applyFont="1" applyBorder="1" applyAlignment="1">
      <alignment horizontal="left"/>
    </xf>
    <xf numFmtId="0" fontId="5" fillId="0" borderId="2" xfId="0" applyFont="1" applyBorder="1">
      <alignment vertical="center"/>
    </xf>
    <xf numFmtId="0" fontId="5" fillId="0" borderId="10" xfId="0" applyFont="1" applyBorder="1">
      <alignment vertical="center"/>
    </xf>
    <xf numFmtId="0" fontId="5" fillId="0" borderId="3" xfId="0" applyFont="1" applyBorder="1" applyAlignment="1" applyProtection="1">
      <alignment horizontal="left"/>
    </xf>
    <xf numFmtId="0" fontId="6" fillId="0" borderId="6" xfId="0" applyFont="1" applyBorder="1" applyAlignment="1" applyProtection="1">
      <alignment horizontal="left"/>
    </xf>
    <xf numFmtId="0" fontId="5" fillId="0" borderId="7" xfId="0" applyFont="1" applyBorder="1">
      <alignment vertical="center"/>
    </xf>
    <xf numFmtId="0" fontId="6" fillId="0" borderId="0" xfId="0" applyFont="1" applyAlignment="1" applyProtection="1">
      <alignment horizontal="left"/>
    </xf>
    <xf numFmtId="0" fontId="5" fillId="0" borderId="0" xfId="0" applyFont="1" applyAlignment="1" applyProtection="1">
      <alignment horizontal="right"/>
    </xf>
    <xf numFmtId="0" fontId="11" fillId="0" borderId="0" xfId="0" applyFont="1" applyProtection="1">
      <alignment vertical="center"/>
      <protection locked="0"/>
    </xf>
    <xf numFmtId="37" fontId="5" fillId="0" borderId="11" xfId="0" applyNumberFormat="1" applyFont="1" applyBorder="1" applyAlignment="1" applyProtection="1">
      <alignment horizontal="center"/>
    </xf>
    <xf numFmtId="39" fontId="5" fillId="0" borderId="11" xfId="0" applyNumberFormat="1" applyFont="1" applyBorder="1" applyProtection="1">
      <alignment vertical="center"/>
    </xf>
    <xf numFmtId="0" fontId="5" fillId="0" borderId="13" xfId="0" applyFont="1" applyBorder="1">
      <alignment vertical="center"/>
    </xf>
    <xf numFmtId="0" fontId="5" fillId="0" borderId="4" xfId="0" applyFont="1" applyBorder="1">
      <alignment vertical="center"/>
    </xf>
    <xf numFmtId="0" fontId="5" fillId="0" borderId="14" xfId="0" applyFont="1" applyBorder="1" applyAlignment="1" applyProtection="1">
      <alignment horizontal="left"/>
    </xf>
    <xf numFmtId="0" fontId="5" fillId="0" borderId="6" xfId="0" applyFont="1" applyBorder="1" applyAlignment="1" applyProtection="1">
      <alignment horizontal="left"/>
    </xf>
    <xf numFmtId="0" fontId="5" fillId="0" borderId="6" xfId="0" applyFont="1" applyBorder="1">
      <alignment vertical="center"/>
    </xf>
    <xf numFmtId="0" fontId="5" fillId="0" borderId="15" xfId="0" applyFont="1" applyBorder="1">
      <alignment vertical="center"/>
    </xf>
    <xf numFmtId="0" fontId="5" fillId="0" borderId="4" xfId="0" applyFont="1" applyBorder="1" applyAlignment="1" applyProtection="1">
      <alignment horizontal="left"/>
    </xf>
    <xf numFmtId="0" fontId="5" fillId="0" borderId="13" xfId="0" applyFont="1" applyBorder="1" applyAlignment="1" applyProtection="1">
      <alignment horizontal="left"/>
    </xf>
    <xf numFmtId="37" fontId="5" fillId="0" borderId="4" xfId="0" applyNumberFormat="1" applyFont="1" applyBorder="1" applyProtection="1">
      <alignment vertical="center"/>
      <protection locked="0"/>
    </xf>
    <xf numFmtId="39" fontId="5" fillId="0" borderId="0" xfId="0" applyNumberFormat="1" applyFont="1" applyProtection="1">
      <alignment vertical="center"/>
    </xf>
    <xf numFmtId="37" fontId="5" fillId="0" borderId="4" xfId="0" applyNumberFormat="1" applyFont="1" applyBorder="1" applyAlignment="1" applyProtection="1">
      <alignment horizontal="center"/>
    </xf>
    <xf numFmtId="37" fontId="5" fillId="0" borderId="0" xfId="0" applyNumberFormat="1" applyFont="1" applyProtection="1">
      <alignment vertical="center"/>
    </xf>
    <xf numFmtId="37" fontId="5" fillId="0" borderId="4" xfId="0" applyNumberFormat="1" applyFont="1" applyBorder="1" applyProtection="1">
      <alignment vertical="center"/>
    </xf>
    <xf numFmtId="37" fontId="5" fillId="0" borderId="4" xfId="0" applyNumberFormat="1" applyFont="1" applyBorder="1" applyAlignment="1" applyProtection="1">
      <alignment horizontal="right"/>
    </xf>
    <xf numFmtId="37" fontId="5" fillId="0" borderId="0" xfId="0" quotePrefix="1" applyNumberFormat="1" applyFont="1" applyAlignment="1" applyProtection="1">
      <alignment horizontal="left"/>
    </xf>
    <xf numFmtId="37" fontId="5" fillId="0" borderId="0" xfId="0" applyNumberFormat="1" applyFont="1" applyAlignment="1" applyProtection="1">
      <alignment horizontal="left"/>
    </xf>
    <xf numFmtId="37" fontId="5" fillId="0" borderId="4" xfId="0" applyNumberFormat="1" applyFont="1" applyBorder="1" applyAlignment="1" applyProtection="1">
      <alignment horizontal="left"/>
    </xf>
    <xf numFmtId="0" fontId="6" fillId="0" borderId="0" xfId="0" applyFont="1" applyBorder="1" applyAlignment="1" applyProtection="1">
      <alignment horizontal="left"/>
    </xf>
    <xf numFmtId="0" fontId="5" fillId="0" borderId="16" xfId="0" applyFont="1" applyBorder="1" applyAlignment="1" applyProtection="1">
      <alignment horizontal="left"/>
    </xf>
    <xf numFmtId="0" fontId="5" fillId="0" borderId="15" xfId="0" applyFont="1" applyBorder="1" applyAlignment="1" applyProtection="1">
      <alignment horizontal="left"/>
    </xf>
    <xf numFmtId="0" fontId="5" fillId="0" borderId="4" xfId="0" applyFont="1" applyBorder="1" applyAlignment="1" applyProtection="1">
      <alignment horizontal="right"/>
    </xf>
    <xf numFmtId="0" fontId="5" fillId="0" borderId="14" xfId="0" applyFont="1" applyBorder="1">
      <alignment vertical="center"/>
    </xf>
    <xf numFmtId="37" fontId="5" fillId="0" borderId="6" xfId="0" applyNumberFormat="1" applyFont="1" applyBorder="1" applyProtection="1">
      <alignment vertical="center"/>
    </xf>
    <xf numFmtId="37" fontId="5" fillId="0" borderId="6" xfId="0" applyNumberFormat="1" applyFont="1" applyBorder="1" applyAlignment="1" applyProtection="1">
      <alignment horizontal="left"/>
    </xf>
    <xf numFmtId="0" fontId="15" fillId="0" borderId="15" xfId="0" applyFont="1" applyBorder="1">
      <alignment vertical="center"/>
    </xf>
    <xf numFmtId="39" fontId="5" fillId="0" borderId="0" xfId="0" applyNumberFormat="1" applyFont="1" applyAlignment="1" applyProtection="1">
      <alignment horizontal="left"/>
    </xf>
    <xf numFmtId="178" fontId="5" fillId="0" borderId="11" xfId="0" applyNumberFormat="1" applyFont="1" applyBorder="1" applyProtection="1">
      <alignment vertical="center"/>
    </xf>
    <xf numFmtId="180" fontId="5" fillId="0" borderId="11" xfId="0" applyNumberFormat="1" applyFont="1" applyBorder="1" applyProtection="1">
      <alignment vertical="center"/>
    </xf>
    <xf numFmtId="179" fontId="5" fillId="0" borderId="11" xfId="0" applyNumberFormat="1" applyFont="1" applyBorder="1" applyProtection="1">
      <alignment vertical="center"/>
    </xf>
    <xf numFmtId="178" fontId="5" fillId="0" borderId="0" xfId="0" applyNumberFormat="1" applyFont="1" applyBorder="1" applyProtection="1">
      <alignment vertical="center"/>
    </xf>
    <xf numFmtId="183" fontId="5" fillId="0" borderId="0" xfId="0" applyNumberFormat="1" applyFont="1" applyProtection="1">
      <alignment vertical="center"/>
    </xf>
    <xf numFmtId="0" fontId="5" fillId="0" borderId="15" xfId="0" applyFont="1" applyBorder="1" applyAlignment="1" applyProtection="1">
      <alignment horizontal="center"/>
    </xf>
    <xf numFmtId="37" fontId="5" fillId="0" borderId="11" xfId="0" applyNumberFormat="1" applyFont="1" applyBorder="1" applyAlignment="1" applyProtection="1">
      <alignment horizontal="right"/>
    </xf>
    <xf numFmtId="0" fontId="5" fillId="0" borderId="0" xfId="0" applyFont="1" applyBorder="1" applyProtection="1">
      <alignment vertical="center"/>
    </xf>
    <xf numFmtId="0" fontId="5" fillId="0" borderId="16" xfId="0" applyFont="1" applyBorder="1">
      <alignment vertical="center"/>
    </xf>
    <xf numFmtId="0" fontId="5" fillId="0" borderId="17" xfId="0" applyFont="1" applyBorder="1">
      <alignment vertical="center"/>
    </xf>
    <xf numFmtId="0" fontId="5" fillId="0" borderId="17" xfId="0" applyFont="1" applyBorder="1" applyAlignment="1" applyProtection="1">
      <alignment horizontal="left"/>
    </xf>
    <xf numFmtId="0" fontId="15" fillId="0" borderId="0" xfId="0" applyFont="1">
      <alignment vertical="center"/>
    </xf>
    <xf numFmtId="0" fontId="15" fillId="0" borderId="0" xfId="0" applyFont="1" applyBorder="1">
      <alignment vertical="center"/>
    </xf>
    <xf numFmtId="37" fontId="5" fillId="0" borderId="0" xfId="0" applyNumberFormat="1" applyFont="1" applyBorder="1" applyAlignment="1" applyProtection="1">
      <alignment horizontal="left"/>
    </xf>
    <xf numFmtId="37" fontId="5" fillId="0" borderId="0" xfId="0" applyNumberFormat="1" applyFont="1" applyBorder="1" applyProtection="1">
      <alignment vertical="center"/>
    </xf>
    <xf numFmtId="37" fontId="6" fillId="0" borderId="0" xfId="0" applyNumberFormat="1" applyFont="1" applyBorder="1" applyProtection="1">
      <alignment vertical="center"/>
    </xf>
    <xf numFmtId="0" fontId="5" fillId="0" borderId="0" xfId="3" applyFont="1"/>
    <xf numFmtId="0" fontId="5" fillId="0" borderId="11" xfId="3" applyFont="1" applyBorder="1"/>
    <xf numFmtId="0" fontId="5" fillId="0" borderId="4" xfId="0" applyFont="1" applyBorder="1" applyProtection="1">
      <alignment vertical="center"/>
    </xf>
    <xf numFmtId="0" fontId="5" fillId="0" borderId="18" xfId="0" applyFont="1" applyBorder="1">
      <alignment vertical="center"/>
    </xf>
    <xf numFmtId="0" fontId="5" fillId="0" borderId="0" xfId="0" quotePrefix="1" applyFont="1" applyAlignment="1" applyProtection="1">
      <alignment horizontal="left"/>
    </xf>
    <xf numFmtId="0" fontId="5" fillId="0" borderId="11" xfId="0" applyFont="1" applyBorder="1" applyAlignment="1">
      <alignment horizontal="left"/>
    </xf>
    <xf numFmtId="0" fontId="5" fillId="0" borderId="11" xfId="0" quotePrefix="1" applyFont="1" applyBorder="1" applyAlignment="1" applyProtection="1">
      <alignment horizontal="left"/>
    </xf>
    <xf numFmtId="0" fontId="5" fillId="0" borderId="0" xfId="0" quotePrefix="1" applyFont="1">
      <alignment vertical="center"/>
    </xf>
    <xf numFmtId="37" fontId="3" fillId="0" borderId="0" xfId="0" applyNumberFormat="1" applyFont="1" applyBorder="1" applyProtection="1">
      <alignment vertical="center"/>
    </xf>
    <xf numFmtId="177" fontId="5" fillId="0" borderId="11" xfId="0" applyNumberFormat="1" applyFont="1" applyBorder="1" applyProtection="1">
      <alignment vertical="center"/>
    </xf>
    <xf numFmtId="182" fontId="11" fillId="0" borderId="0" xfId="0" applyNumberFormat="1" applyFont="1" applyBorder="1" applyProtection="1">
      <alignment vertical="center"/>
      <protection locked="0"/>
    </xf>
    <xf numFmtId="0" fontId="6" fillId="0" borderId="11" xfId="0" applyFont="1" applyBorder="1" applyAlignment="1" applyProtection="1">
      <protection locked="0"/>
    </xf>
    <xf numFmtId="0" fontId="6" fillId="0" borderId="8" xfId="0" applyFont="1" applyBorder="1" applyAlignment="1" applyProtection="1">
      <alignment horizontal="left"/>
    </xf>
    <xf numFmtId="37" fontId="5" fillId="0" borderId="12" xfId="0" applyNumberFormat="1" applyFont="1" applyBorder="1" applyProtection="1">
      <alignment vertical="center"/>
    </xf>
    <xf numFmtId="0" fontId="5" fillId="0" borderId="12" xfId="0" applyFont="1" applyBorder="1">
      <alignment vertical="center"/>
    </xf>
    <xf numFmtId="0" fontId="5" fillId="0" borderId="9" xfId="0" applyFont="1" applyBorder="1" applyAlignment="1" applyProtection="1">
      <alignment horizontal="left"/>
    </xf>
    <xf numFmtId="0" fontId="6" fillId="0" borderId="11" xfId="0" applyFont="1" applyBorder="1" applyAlignment="1" applyProtection="1">
      <alignment horizontal="right"/>
    </xf>
    <xf numFmtId="39" fontId="5" fillId="0" borderId="11" xfId="0" applyNumberFormat="1" applyFont="1" applyBorder="1" applyAlignment="1" applyProtection="1">
      <alignment horizontal="center"/>
    </xf>
    <xf numFmtId="0" fontId="5" fillId="0" borderId="0" xfId="0" applyFont="1" applyProtection="1">
      <alignment vertical="center"/>
      <protection locked="0"/>
    </xf>
    <xf numFmtId="0" fontId="5" fillId="0" borderId="0" xfId="0" quotePrefix="1" applyFont="1" applyBorder="1" applyAlignment="1" applyProtection="1">
      <alignment horizontal="left"/>
    </xf>
    <xf numFmtId="0" fontId="5" fillId="0" borderId="19" xfId="0" applyFont="1" applyBorder="1">
      <alignment vertical="center"/>
    </xf>
    <xf numFmtId="177" fontId="5" fillId="0" borderId="0" xfId="0" applyNumberFormat="1" applyFont="1" applyBorder="1" applyProtection="1">
      <alignment vertical="center"/>
    </xf>
    <xf numFmtId="179" fontId="11" fillId="0" borderId="0" xfId="0" applyNumberFormat="1" applyFont="1" applyBorder="1" applyProtection="1">
      <alignment vertical="center"/>
      <protection locked="0"/>
    </xf>
    <xf numFmtId="37" fontId="5" fillId="0" borderId="0" xfId="0" applyNumberFormat="1" applyFont="1" applyBorder="1" applyAlignment="1" applyProtection="1">
      <alignment horizontal="center"/>
    </xf>
    <xf numFmtId="0" fontId="5" fillId="0" borderId="0" xfId="0" applyFont="1" applyAlignment="1">
      <alignment horizontal="right"/>
    </xf>
    <xf numFmtId="0" fontId="3" fillId="0" borderId="0" xfId="0" applyFont="1" applyAlignment="1">
      <alignment horizontal="center"/>
    </xf>
    <xf numFmtId="0" fontId="16" fillId="0" borderId="0" xfId="0" applyFont="1" applyAlignment="1">
      <alignment vertical="center" textRotation="180"/>
    </xf>
    <xf numFmtId="0" fontId="21" fillId="0" borderId="0" xfId="4" applyNumberFormat="1" applyFont="1" applyAlignment="1">
      <alignment vertical="center"/>
    </xf>
    <xf numFmtId="0" fontId="21" fillId="0" borderId="0" xfId="4" applyFont="1" applyAlignment="1">
      <alignment vertical="center"/>
    </xf>
    <xf numFmtId="0" fontId="21" fillId="0" borderId="0" xfId="4" applyFont="1" applyAlignment="1">
      <alignment horizontal="center" vertical="center"/>
    </xf>
    <xf numFmtId="0" fontId="21" fillId="0" borderId="20" xfId="4" applyFont="1" applyBorder="1" applyAlignment="1">
      <alignment horizontal="center" vertical="center"/>
    </xf>
    <xf numFmtId="0" fontId="21" fillId="0" borderId="21" xfId="4" applyFont="1" applyBorder="1" applyAlignment="1">
      <alignment horizontal="center" vertical="center"/>
    </xf>
    <xf numFmtId="0" fontId="21" fillId="0" borderId="22" xfId="4" applyFont="1" applyBorder="1" applyAlignment="1">
      <alignment horizontal="center" vertical="center"/>
    </xf>
    <xf numFmtId="0" fontId="21" fillId="0" borderId="15" xfId="4" applyFont="1" applyBorder="1" applyAlignment="1">
      <alignment vertical="center" shrinkToFit="1"/>
    </xf>
    <xf numFmtId="0" fontId="21" fillId="0" borderId="26" xfId="4" applyFont="1" applyBorder="1" applyAlignment="1">
      <alignment vertical="center"/>
    </xf>
    <xf numFmtId="0" fontId="21" fillId="0" borderId="27" xfId="4" applyFont="1" applyBorder="1" applyAlignment="1">
      <alignment vertical="center" shrinkToFit="1"/>
    </xf>
    <xf numFmtId="186" fontId="21" fillId="0" borderId="26" xfId="4" applyNumberFormat="1" applyFont="1" applyFill="1" applyBorder="1" applyAlignment="1">
      <alignment vertical="center"/>
    </xf>
    <xf numFmtId="0" fontId="21" fillId="0" borderId="14" xfId="4" applyFont="1" applyBorder="1" applyAlignment="1">
      <alignment vertical="center" shrinkToFit="1"/>
    </xf>
    <xf numFmtId="0" fontId="21" fillId="0" borderId="28" xfId="4" applyFont="1" applyBorder="1" applyAlignment="1">
      <alignment vertical="center"/>
    </xf>
    <xf numFmtId="186" fontId="21" fillId="0" borderId="28" xfId="4" applyNumberFormat="1" applyFont="1" applyFill="1" applyBorder="1" applyAlignment="1">
      <alignment vertical="center"/>
    </xf>
    <xf numFmtId="185" fontId="21" fillId="0" borderId="28" xfId="4" applyNumberFormat="1" applyFont="1" applyFill="1" applyBorder="1" applyAlignment="1">
      <alignment vertical="center"/>
    </xf>
    <xf numFmtId="0" fontId="21" fillId="0" borderId="29" xfId="4" applyFont="1" applyBorder="1" applyAlignment="1">
      <alignment vertical="center" shrinkToFit="1"/>
    </xf>
    <xf numFmtId="0" fontId="21" fillId="0" borderId="30" xfId="4" applyFont="1" applyBorder="1" applyAlignment="1">
      <alignment horizontal="right" vertical="center" shrinkToFit="1"/>
    </xf>
    <xf numFmtId="0" fontId="21" fillId="0" borderId="31" xfId="4" applyFont="1" applyBorder="1" applyAlignment="1">
      <alignment vertical="center"/>
    </xf>
    <xf numFmtId="185" fontId="21" fillId="0" borderId="31" xfId="4" applyNumberFormat="1" applyFont="1" applyFill="1" applyBorder="1" applyAlignment="1">
      <alignment vertical="center"/>
    </xf>
    <xf numFmtId="0" fontId="21" fillId="0" borderId="32" xfId="4" applyFont="1" applyBorder="1" applyAlignment="1">
      <alignment vertical="center" shrinkToFit="1"/>
    </xf>
    <xf numFmtId="9" fontId="21" fillId="0" borderId="27" xfId="4" applyNumberFormat="1" applyFont="1" applyBorder="1" applyAlignment="1">
      <alignment horizontal="left" vertical="center" indent="1" shrinkToFit="1"/>
    </xf>
    <xf numFmtId="0" fontId="21" fillId="0" borderId="33" xfId="4" applyFont="1" applyBorder="1" applyAlignment="1">
      <alignment vertical="center"/>
    </xf>
    <xf numFmtId="185" fontId="21" fillId="0" borderId="33" xfId="4" applyNumberFormat="1" applyFont="1" applyBorder="1" applyAlignment="1">
      <alignment vertical="center"/>
    </xf>
    <xf numFmtId="0" fontId="22" fillId="0" borderId="34" xfId="4" applyFont="1" applyBorder="1" applyAlignment="1">
      <alignment horizontal="centerContinuous" vertical="center"/>
    </xf>
    <xf numFmtId="0" fontId="3" fillId="0" borderId="2" xfId="4" applyFont="1" applyBorder="1" applyAlignment="1" applyProtection="1">
      <alignment vertical="center"/>
      <protection locked="0"/>
    </xf>
    <xf numFmtId="0" fontId="3" fillId="0" borderId="10" xfId="4" applyFont="1" applyBorder="1" applyAlignment="1" applyProtection="1">
      <alignment vertical="center"/>
      <protection locked="0"/>
    </xf>
    <xf numFmtId="0" fontId="5" fillId="0" borderId="10" xfId="4" applyFont="1" applyBorder="1" applyAlignment="1" applyProtection="1">
      <alignment horizontal="right" vertical="center"/>
      <protection locked="0"/>
    </xf>
    <xf numFmtId="0" fontId="5" fillId="0" borderId="3" xfId="4" applyFont="1" applyBorder="1" applyAlignment="1" applyProtection="1">
      <alignment vertical="center"/>
      <protection locked="0"/>
    </xf>
    <xf numFmtId="0" fontId="3" fillId="0" borderId="0" xfId="4" applyFont="1" applyAlignment="1" applyProtection="1">
      <alignment vertical="center"/>
      <protection locked="0"/>
    </xf>
    <xf numFmtId="0" fontId="13" fillId="0" borderId="36" xfId="4" applyFont="1" applyBorder="1" applyAlignment="1" applyProtection="1">
      <alignment horizontal="center" vertical="center"/>
      <protection locked="0"/>
    </xf>
    <xf numFmtId="0" fontId="3" fillId="0" borderId="4" xfId="4" applyFont="1" applyBorder="1" applyAlignment="1" applyProtection="1">
      <alignment vertical="center"/>
      <protection locked="0"/>
    </xf>
    <xf numFmtId="0" fontId="3" fillId="0" borderId="37" xfId="4" applyFont="1" applyBorder="1" applyAlignment="1" applyProtection="1">
      <alignment vertical="center"/>
      <protection locked="0"/>
    </xf>
    <xf numFmtId="0" fontId="3" fillId="0" borderId="5" xfId="4" applyFont="1" applyBorder="1" applyAlignment="1" applyProtection="1">
      <alignment vertical="center"/>
      <protection locked="0"/>
    </xf>
    <xf numFmtId="0" fontId="3" fillId="0" borderId="0" xfId="4" applyFont="1" applyBorder="1" applyAlignment="1" applyProtection="1">
      <alignment vertical="center"/>
      <protection locked="0"/>
    </xf>
    <xf numFmtId="0" fontId="18" fillId="0" borderId="4" xfId="4" applyFont="1" applyBorder="1" applyAlignment="1" applyProtection="1">
      <alignment vertical="center"/>
      <protection locked="0"/>
    </xf>
    <xf numFmtId="0" fontId="18" fillId="0" borderId="0" xfId="4" applyFont="1" applyBorder="1" applyAlignment="1" applyProtection="1">
      <alignment vertical="center"/>
      <protection locked="0"/>
    </xf>
    <xf numFmtId="0" fontId="18" fillId="0" borderId="37" xfId="4" applyFont="1" applyBorder="1" applyAlignment="1" applyProtection="1">
      <alignment vertical="center"/>
      <protection locked="0"/>
    </xf>
    <xf numFmtId="0" fontId="18" fillId="0" borderId="5" xfId="4" applyFont="1" applyBorder="1" applyAlignment="1" applyProtection="1">
      <alignment vertical="center"/>
      <protection locked="0"/>
    </xf>
    <xf numFmtId="0" fontId="18" fillId="0" borderId="0" xfId="4" applyFont="1" applyAlignment="1" applyProtection="1">
      <alignment vertical="center"/>
      <protection locked="0"/>
    </xf>
    <xf numFmtId="0" fontId="19" fillId="0" borderId="4" xfId="4" applyFont="1" applyBorder="1" applyAlignment="1" applyProtection="1">
      <alignment vertical="center"/>
      <protection locked="0"/>
    </xf>
    <xf numFmtId="0" fontId="19" fillId="0" borderId="0" xfId="4" applyFont="1" applyBorder="1" applyAlignment="1" applyProtection="1">
      <alignment vertical="center"/>
      <protection locked="0"/>
    </xf>
    <xf numFmtId="0" fontId="19" fillId="0" borderId="0" xfId="4" applyFont="1" applyBorder="1" applyAlignment="1" applyProtection="1">
      <alignment horizontal="left" vertical="center"/>
      <protection locked="0"/>
    </xf>
    <xf numFmtId="0" fontId="19" fillId="0" borderId="5" xfId="4" applyFont="1" applyBorder="1" applyAlignment="1" applyProtection="1">
      <alignment vertical="center"/>
      <protection locked="0"/>
    </xf>
    <xf numFmtId="0" fontId="19" fillId="0" borderId="0" xfId="4" applyFont="1" applyAlignment="1" applyProtection="1">
      <alignment vertical="center"/>
      <protection locked="0"/>
    </xf>
    <xf numFmtId="0" fontId="3" fillId="0" borderId="0" xfId="4" applyFont="1" applyBorder="1" applyAlignment="1" applyProtection="1">
      <alignment horizontal="right" vertical="center"/>
      <protection locked="0"/>
    </xf>
    <xf numFmtId="0" fontId="3" fillId="0" borderId="6" xfId="4" applyFont="1" applyBorder="1" applyAlignment="1" applyProtection="1">
      <alignment vertical="center"/>
      <protection locked="0"/>
    </xf>
    <xf numFmtId="0" fontId="3" fillId="0" borderId="11" xfId="4" applyFont="1" applyBorder="1" applyAlignment="1" applyProtection="1">
      <alignment vertical="center"/>
      <protection locked="0"/>
    </xf>
    <xf numFmtId="0" fontId="3" fillId="0" borderId="7" xfId="4" applyFont="1" applyBorder="1" applyAlignment="1" applyProtection="1">
      <alignment vertical="center"/>
      <protection locked="0"/>
    </xf>
    <xf numFmtId="3" fontId="19" fillId="0" borderId="0" xfId="4" applyNumberFormat="1" applyFont="1" applyAlignment="1" applyProtection="1">
      <alignment vertical="center"/>
    </xf>
    <xf numFmtId="38" fontId="19" fillId="0" borderId="0" xfId="1" applyNumberFormat="1" applyFont="1" applyBorder="1" applyAlignment="1" applyProtection="1">
      <alignment vertical="center"/>
    </xf>
    <xf numFmtId="185" fontId="21" fillId="0" borderId="28" xfId="4" applyNumberFormat="1" applyFont="1" applyFill="1" applyBorder="1" applyAlignment="1">
      <alignment horizontal="right" vertical="center"/>
    </xf>
    <xf numFmtId="185" fontId="21" fillId="0" borderId="31" xfId="4" applyNumberFormat="1" applyFont="1" applyFill="1" applyBorder="1" applyAlignment="1">
      <alignment horizontal="right" vertical="center"/>
    </xf>
    <xf numFmtId="185" fontId="21" fillId="0" borderId="33" xfId="4" applyNumberFormat="1" applyFont="1" applyBorder="1" applyAlignment="1">
      <alignment horizontal="right" vertical="center"/>
    </xf>
    <xf numFmtId="0" fontId="21" fillId="0" borderId="0" xfId="4" applyFont="1" applyAlignment="1">
      <alignment horizontal="right" vertical="center" indent="1"/>
    </xf>
    <xf numFmtId="0" fontId="21" fillId="0" borderId="15" xfId="4" applyFont="1" applyBorder="1" applyAlignment="1">
      <alignment horizontal="right" vertical="center" shrinkToFit="1"/>
    </xf>
    <xf numFmtId="185" fontId="21" fillId="0" borderId="26" xfId="4" applyNumberFormat="1" applyFont="1" applyFill="1" applyBorder="1" applyAlignment="1">
      <alignment vertical="center"/>
    </xf>
    <xf numFmtId="185" fontId="21" fillId="0" borderId="26" xfId="4" applyNumberFormat="1" applyFont="1" applyFill="1" applyBorder="1" applyAlignment="1">
      <alignment horizontal="right" vertical="center"/>
    </xf>
    <xf numFmtId="0" fontId="21" fillId="0" borderId="27" xfId="4" quotePrefix="1" applyFont="1" applyBorder="1" applyAlignment="1">
      <alignment horizontal="left" vertical="center" shrinkToFit="1"/>
    </xf>
    <xf numFmtId="0" fontId="24" fillId="0" borderId="0" xfId="5" applyFont="1" applyAlignment="1">
      <alignment horizontal="center" vertical="center"/>
    </xf>
    <xf numFmtId="0" fontId="25" fillId="0" borderId="0" xfId="5" applyFont="1" applyAlignment="1">
      <alignment horizontal="distributed" vertical="center" indent="1"/>
    </xf>
    <xf numFmtId="0" fontId="26" fillId="0" borderId="34" xfId="5" applyFont="1" applyBorder="1" applyAlignment="1">
      <alignment horizontal="left" vertical="center"/>
    </xf>
    <xf numFmtId="0" fontId="24" fillId="0" borderId="25" xfId="5" applyFont="1" applyBorder="1" applyAlignment="1">
      <alignment horizontal="center" vertical="center"/>
    </xf>
    <xf numFmtId="0" fontId="24" fillId="0" borderId="16" xfId="5" applyFont="1" applyBorder="1" applyAlignment="1">
      <alignment horizontal="center" vertical="center"/>
    </xf>
    <xf numFmtId="0" fontId="24" fillId="0" borderId="13" xfId="5" applyFont="1" applyBorder="1" applyAlignment="1">
      <alignment horizontal="center" vertical="center"/>
    </xf>
    <xf numFmtId="0" fontId="24" fillId="0" borderId="13" xfId="5" applyFont="1" applyBorder="1" applyAlignment="1">
      <alignment horizontal="right" vertical="center"/>
    </xf>
    <xf numFmtId="0" fontId="24" fillId="0" borderId="19" xfId="5" applyFont="1" applyBorder="1" applyAlignment="1">
      <alignment horizontal="center" vertical="center"/>
    </xf>
    <xf numFmtId="0" fontId="24" fillId="0" borderId="46" xfId="5" applyFont="1" applyBorder="1" applyAlignment="1">
      <alignment horizontal="center" vertical="center"/>
    </xf>
    <xf numFmtId="0" fontId="24" fillId="0" borderId="21" xfId="5" applyFont="1" applyBorder="1" applyAlignment="1">
      <alignment horizontal="center" vertical="center"/>
    </xf>
    <xf numFmtId="0" fontId="24" fillId="0" borderId="49" xfId="5" applyFont="1" applyBorder="1" applyAlignment="1">
      <alignment horizontal="center" vertical="center"/>
    </xf>
    <xf numFmtId="0" fontId="22" fillId="0" borderId="35" xfId="5" applyFont="1" applyBorder="1" applyAlignment="1">
      <alignment horizontal="center" vertical="center"/>
    </xf>
    <xf numFmtId="188" fontId="28" fillId="0" borderId="28" xfId="5" applyNumberFormat="1" applyFont="1" applyBorder="1" applyAlignment="1">
      <alignment horizontal="center" vertical="center"/>
    </xf>
    <xf numFmtId="0" fontId="22" fillId="0" borderId="28" xfId="5" applyFont="1" applyBorder="1" applyAlignment="1">
      <alignment horizontal="center" vertical="center"/>
    </xf>
    <xf numFmtId="183" fontId="22" fillId="0" borderId="50" xfId="5" applyNumberFormat="1" applyFont="1" applyBorder="1" applyAlignment="1">
      <alignment vertical="center"/>
    </xf>
    <xf numFmtId="189" fontId="22" fillId="0" borderId="24" xfId="5" applyNumberFormat="1" applyFont="1" applyBorder="1" applyAlignment="1">
      <alignment horizontal="right" vertical="center"/>
    </xf>
    <xf numFmtId="0" fontId="24" fillId="0" borderId="51" xfId="5" applyFont="1" applyBorder="1" applyAlignment="1">
      <alignment horizontal="center" vertical="center"/>
    </xf>
    <xf numFmtId="183" fontId="22" fillId="0" borderId="1" xfId="5" applyNumberFormat="1" applyFont="1" applyBorder="1" applyAlignment="1">
      <alignment vertical="center"/>
    </xf>
    <xf numFmtId="189" fontId="22" fillId="0" borderId="1" xfId="5" applyNumberFormat="1" applyFont="1" applyBorder="1" applyAlignment="1">
      <alignment horizontal="right" vertical="center"/>
    </xf>
    <xf numFmtId="0" fontId="22" fillId="0" borderId="47" xfId="5" applyFont="1" applyBorder="1" applyAlignment="1">
      <alignment horizontal="center" vertical="center"/>
    </xf>
    <xf numFmtId="0" fontId="22" fillId="0" borderId="1" xfId="5" applyFont="1" applyBorder="1" applyAlignment="1">
      <alignment horizontal="center" vertical="center"/>
    </xf>
    <xf numFmtId="0" fontId="24" fillId="0" borderId="48" xfId="5" applyFont="1" applyBorder="1" applyAlignment="1">
      <alignment horizontal="center" vertical="center"/>
    </xf>
    <xf numFmtId="0" fontId="22" fillId="0" borderId="31" xfId="5" applyFont="1" applyBorder="1" applyAlignment="1">
      <alignment horizontal="center" vertical="center"/>
    </xf>
    <xf numFmtId="183" fontId="22" fillId="0" borderId="52" xfId="5" applyNumberFormat="1" applyFont="1" applyBorder="1" applyAlignment="1">
      <alignment vertical="center"/>
    </xf>
    <xf numFmtId="0" fontId="24" fillId="0" borderId="53" xfId="5" applyFont="1" applyBorder="1" applyAlignment="1">
      <alignment horizontal="center" vertical="center"/>
    </xf>
    <xf numFmtId="0" fontId="22" fillId="0" borderId="46" xfId="5" applyFont="1" applyBorder="1" applyAlignment="1">
      <alignment horizontal="center" vertical="center"/>
    </xf>
    <xf numFmtId="188" fontId="22" fillId="0" borderId="21" xfId="5" applyNumberFormat="1" applyFont="1" applyBorder="1" applyAlignment="1">
      <alignment horizontal="center" vertical="center"/>
    </xf>
    <xf numFmtId="0" fontId="22" fillId="0" borderId="21" xfId="5" applyFont="1" applyBorder="1" applyAlignment="1">
      <alignment horizontal="center" vertical="center"/>
    </xf>
    <xf numFmtId="189" fontId="22" fillId="0" borderId="21" xfId="5" applyNumberFormat="1" applyFont="1" applyBorder="1" applyAlignment="1">
      <alignment horizontal="right" vertical="center"/>
    </xf>
    <xf numFmtId="189" fontId="29" fillId="0" borderId="21" xfId="5" applyNumberFormat="1" applyFont="1" applyBorder="1" applyAlignment="1">
      <alignment horizontal="right" vertical="center"/>
    </xf>
    <xf numFmtId="0" fontId="22" fillId="0" borderId="49" xfId="5" applyFont="1" applyBorder="1" applyAlignment="1">
      <alignment horizontal="center" vertical="center"/>
    </xf>
    <xf numFmtId="0" fontId="22" fillId="0" borderId="0" xfId="5" applyFont="1" applyAlignment="1">
      <alignment horizontal="center" vertical="center"/>
    </xf>
    <xf numFmtId="188" fontId="22" fillId="0" borderId="0" xfId="5" applyNumberFormat="1" applyFont="1" applyAlignment="1">
      <alignment horizontal="center" vertical="center"/>
    </xf>
    <xf numFmtId="189" fontId="22" fillId="0" borderId="0" xfId="5" applyNumberFormat="1" applyFont="1" applyAlignment="1">
      <alignment horizontal="right" vertical="center"/>
    </xf>
    <xf numFmtId="189" fontId="29" fillId="0" borderId="0" xfId="5" applyNumberFormat="1" applyFont="1" applyAlignment="1">
      <alignment horizontal="right" vertical="center"/>
    </xf>
    <xf numFmtId="189" fontId="22" fillId="0" borderId="21" xfId="5" applyNumberFormat="1" applyFont="1" applyBorder="1" applyAlignment="1">
      <alignment horizontal="center" vertical="center"/>
    </xf>
    <xf numFmtId="189" fontId="22" fillId="0" borderId="0" xfId="5" applyNumberFormat="1" applyFont="1" applyAlignment="1">
      <alignment horizontal="center" vertical="center"/>
    </xf>
    <xf numFmtId="190" fontId="24" fillId="0" borderId="13" xfId="5" applyNumberFormat="1" applyFont="1" applyBorder="1" applyAlignment="1">
      <alignment horizontal="left" vertical="center"/>
    </xf>
    <xf numFmtId="176" fontId="22" fillId="0" borderId="21" xfId="5" applyNumberFormat="1" applyFont="1" applyBorder="1" applyAlignment="1">
      <alignment horizontal="center" vertical="center"/>
    </xf>
    <xf numFmtId="0" fontId="26" fillId="0" borderId="0" xfId="5" applyFont="1" applyAlignment="1">
      <alignment horizontal="left" vertical="center"/>
    </xf>
    <xf numFmtId="0" fontId="30" fillId="0" borderId="15" xfId="5" applyFont="1" applyBorder="1" applyAlignment="1">
      <alignment horizontal="left" vertical="center"/>
    </xf>
    <xf numFmtId="0" fontId="27" fillId="0" borderId="27" xfId="5" applyFont="1" applyBorder="1" applyAlignment="1">
      <alignment horizontal="center" vertical="center"/>
    </xf>
    <xf numFmtId="38" fontId="30" fillId="0" borderId="23" xfId="5" applyNumberFormat="1" applyFont="1" applyBorder="1" applyAlignment="1">
      <alignment horizontal="left" vertical="center"/>
    </xf>
    <xf numFmtId="187" fontId="5" fillId="0" borderId="41" xfId="4" applyNumberFormat="1" applyFont="1" applyBorder="1" applyAlignment="1" applyProtection="1">
      <alignment horizontal="distributed" vertical="center" indent="1"/>
      <protection locked="0"/>
    </xf>
    <xf numFmtId="0" fontId="3" fillId="0" borderId="37" xfId="4" applyFont="1" applyBorder="1" applyAlignment="1" applyProtection="1">
      <alignment horizontal="center" vertical="center"/>
      <protection locked="0"/>
    </xf>
    <xf numFmtId="38" fontId="3" fillId="0" borderId="37" xfId="4" applyNumberFormat="1" applyFont="1" applyBorder="1" applyAlignment="1" applyProtection="1">
      <alignment vertical="center"/>
    </xf>
    <xf numFmtId="0" fontId="3" fillId="0" borderId="37" xfId="4" applyFont="1" applyBorder="1" applyAlignment="1" applyProtection="1">
      <alignment vertical="center"/>
    </xf>
    <xf numFmtId="0" fontId="13" fillId="0" borderId="36" xfId="4" applyFont="1" applyBorder="1" applyAlignment="1" applyProtection="1">
      <alignment horizontal="center" vertical="center"/>
      <protection locked="0"/>
    </xf>
    <xf numFmtId="0" fontId="13" fillId="0" borderId="40" xfId="4" applyFont="1" applyBorder="1" applyAlignment="1" applyProtection="1">
      <alignment horizontal="center" vertical="center"/>
      <protection locked="0"/>
    </xf>
    <xf numFmtId="0" fontId="13" fillId="0" borderId="57" xfId="4" applyFont="1" applyBorder="1" applyAlignment="1" applyProtection="1">
      <alignment horizontal="center" vertical="center"/>
      <protection locked="0"/>
    </xf>
    <xf numFmtId="0" fontId="13" fillId="0" borderId="58" xfId="4" applyFont="1" applyBorder="1" applyAlignment="1" applyProtection="1">
      <alignment horizontal="center" vertical="center"/>
      <protection locked="0"/>
    </xf>
    <xf numFmtId="0" fontId="13" fillId="0" borderId="42" xfId="4" applyFont="1" applyBorder="1" applyAlignment="1" applyProtection="1">
      <alignment horizontal="center" vertical="center"/>
      <protection locked="0"/>
    </xf>
    <xf numFmtId="0" fontId="13" fillId="0" borderId="54" xfId="4" applyFont="1" applyBorder="1" applyAlignment="1" applyProtection="1">
      <alignment horizontal="center" vertical="center"/>
      <protection locked="0"/>
    </xf>
    <xf numFmtId="0" fontId="13" fillId="0" borderId="55" xfId="4" applyFont="1" applyBorder="1" applyAlignment="1" applyProtection="1">
      <alignment horizontal="center" vertical="center"/>
      <protection locked="0"/>
    </xf>
    <xf numFmtId="0" fontId="0" fillId="0" borderId="55" xfId="0" applyBorder="1" applyAlignment="1">
      <alignment horizontal="center" vertical="center"/>
    </xf>
    <xf numFmtId="0" fontId="0" fillId="0" borderId="56" xfId="0" applyBorder="1" applyAlignment="1">
      <alignment horizontal="center" vertical="center"/>
    </xf>
    <xf numFmtId="0" fontId="18" fillId="0" borderId="10" xfId="4" applyFont="1" applyBorder="1" applyAlignment="1" applyProtection="1">
      <alignment horizontal="center" vertical="center"/>
      <protection locked="0"/>
    </xf>
    <xf numFmtId="0" fontId="19" fillId="0" borderId="39" xfId="4" applyFont="1" applyBorder="1" applyAlignment="1" applyProtection="1">
      <alignment horizontal="center" vertical="center"/>
      <protection locked="0"/>
    </xf>
    <xf numFmtId="0" fontId="17" fillId="0" borderId="4" xfId="4" applyFont="1" applyBorder="1" applyAlignment="1" applyProtection="1">
      <alignment horizontal="center" vertical="center"/>
      <protection locked="0"/>
    </xf>
    <xf numFmtId="0" fontId="17" fillId="0" borderId="0" xfId="4" applyFont="1" applyBorder="1" applyAlignment="1" applyProtection="1">
      <alignment horizontal="center" vertical="center"/>
      <protection locked="0"/>
    </xf>
    <xf numFmtId="0" fontId="17" fillId="0" borderId="5" xfId="4" applyFont="1" applyBorder="1" applyAlignment="1" applyProtection="1">
      <alignment horizontal="center" vertical="center"/>
      <protection locked="0"/>
    </xf>
    <xf numFmtId="0" fontId="3" fillId="0" borderId="37" xfId="4" applyFont="1" applyBorder="1" applyAlignment="1" applyProtection="1">
      <alignment vertical="center"/>
      <protection locked="0"/>
    </xf>
    <xf numFmtId="0" fontId="3" fillId="0" borderId="0" xfId="4" applyFont="1" applyBorder="1" applyAlignment="1" applyProtection="1">
      <alignment horizontal="left" vertical="center"/>
      <protection locked="0"/>
    </xf>
    <xf numFmtId="0" fontId="18" fillId="0" borderId="37" xfId="4" applyFont="1" applyBorder="1" applyAlignment="1" applyProtection="1">
      <alignment horizontal="right" vertical="center"/>
      <protection locked="0"/>
    </xf>
    <xf numFmtId="38" fontId="20" fillId="0" borderId="37" xfId="4" applyNumberFormat="1" applyFont="1" applyBorder="1" applyAlignment="1" applyProtection="1">
      <alignment horizontal="right" vertical="center" indent="2"/>
      <protection locked="0"/>
    </xf>
    <xf numFmtId="0" fontId="20" fillId="0" borderId="37" xfId="4" applyFont="1" applyBorder="1" applyAlignment="1" applyProtection="1">
      <alignment horizontal="right" vertical="center" indent="2"/>
      <protection locked="0"/>
    </xf>
    <xf numFmtId="0" fontId="22" fillId="0" borderId="8" xfId="4" applyFont="1" applyBorder="1" applyAlignment="1">
      <alignment horizontal="center" vertical="center"/>
    </xf>
    <xf numFmtId="0" fontId="22" fillId="0" borderId="12" xfId="4" applyFont="1" applyBorder="1" applyAlignment="1">
      <alignment horizontal="center" vertical="center"/>
    </xf>
    <xf numFmtId="0" fontId="22" fillId="0" borderId="9" xfId="4" applyFont="1" applyBorder="1" applyAlignment="1">
      <alignment horizontal="center" vertical="center"/>
    </xf>
    <xf numFmtId="38" fontId="21" fillId="0" borderId="38" xfId="4" applyNumberFormat="1" applyFont="1" applyBorder="1" applyAlignment="1">
      <alignment horizontal="left" vertical="center" wrapText="1" shrinkToFit="1"/>
    </xf>
    <xf numFmtId="0" fontId="21" fillId="0" borderId="38" xfId="4" applyFont="1" applyBorder="1" applyAlignment="1">
      <alignment horizontal="left" vertical="center" wrapText="1" shrinkToFit="1"/>
    </xf>
    <xf numFmtId="0" fontId="21" fillId="0" borderId="26" xfId="4" applyFont="1" applyBorder="1" applyAlignment="1">
      <alignment horizontal="center" vertical="center"/>
    </xf>
    <xf numFmtId="185" fontId="21" fillId="0" borderId="26" xfId="4" applyNumberFormat="1" applyFont="1" applyFill="1" applyBorder="1" applyAlignment="1">
      <alignment horizontal="center" vertical="center"/>
    </xf>
    <xf numFmtId="38" fontId="21" fillId="0" borderId="26" xfId="1" applyFont="1" applyFill="1" applyBorder="1" applyAlignment="1">
      <alignment horizontal="center" vertical="center"/>
    </xf>
    <xf numFmtId="38" fontId="21" fillId="0" borderId="26" xfId="1" applyFont="1" applyFill="1" applyBorder="1" applyAlignment="1">
      <alignment horizontal="right" vertical="center"/>
    </xf>
    <xf numFmtId="0" fontId="21" fillId="0" borderId="38" xfId="4" applyFont="1" applyBorder="1" applyAlignment="1">
      <alignment vertical="center" wrapText="1" shrinkToFit="1"/>
    </xf>
    <xf numFmtId="0" fontId="21" fillId="0" borderId="38" xfId="4" applyFont="1" applyBorder="1" applyAlignment="1">
      <alignment horizontal="left" vertical="center" shrinkToFit="1"/>
    </xf>
    <xf numFmtId="0" fontId="21" fillId="0" borderId="38" xfId="4" applyFont="1" applyBorder="1" applyAlignment="1">
      <alignment horizontal="left" vertical="center" indent="2" shrinkToFit="1"/>
    </xf>
    <xf numFmtId="0" fontId="21" fillId="0" borderId="38" xfId="4" applyFont="1" applyBorder="1" applyAlignment="1">
      <alignment horizontal="left" vertical="center" indent="1" shrinkToFit="1"/>
    </xf>
    <xf numFmtId="0" fontId="24" fillId="0" borderId="13" xfId="5" applyFont="1" applyBorder="1" applyAlignment="1">
      <alignment horizontal="right" vertical="center"/>
    </xf>
    <xf numFmtId="0" fontId="23" fillId="0" borderId="0" xfId="5" applyFont="1" applyAlignment="1">
      <alignment horizontal="distributed" vertical="center" indent="14"/>
    </xf>
    <xf numFmtId="185" fontId="5" fillId="0" borderId="11" xfId="0" applyNumberFormat="1" applyFont="1" applyBorder="1" applyAlignment="1" applyProtection="1">
      <alignment horizontal="right"/>
    </xf>
    <xf numFmtId="0" fontId="5" fillId="0" borderId="0" xfId="0" applyFont="1" applyBorder="1" applyAlignment="1" applyProtection="1">
      <alignment horizontal="center"/>
    </xf>
    <xf numFmtId="37" fontId="5" fillId="0" borderId="0" xfId="0" applyNumberFormat="1" applyFont="1" applyBorder="1" applyAlignment="1" applyProtection="1">
      <alignment horizontal="right"/>
    </xf>
    <xf numFmtId="185" fontId="5" fillId="0" borderId="0" xfId="0" applyNumberFormat="1" applyFont="1" applyBorder="1" applyAlignment="1" applyProtection="1">
      <alignment horizontal="right"/>
    </xf>
    <xf numFmtId="37" fontId="5" fillId="0" borderId="11" xfId="0" applyNumberFormat="1" applyFont="1" applyBorder="1" applyAlignment="1" applyProtection="1">
      <alignment horizontal="right"/>
    </xf>
    <xf numFmtId="184" fontId="5" fillId="0" borderId="0" xfId="0" applyNumberFormat="1" applyFont="1" applyAlignment="1" applyProtection="1">
      <alignment horizontal="center"/>
    </xf>
    <xf numFmtId="0" fontId="5" fillId="0" borderId="6" xfId="0" applyFont="1" applyBorder="1" applyAlignment="1" applyProtection="1">
      <alignment horizontal="center"/>
    </xf>
    <xf numFmtId="0" fontId="5" fillId="0" borderId="11" xfId="0" applyFont="1" applyBorder="1" applyAlignment="1" applyProtection="1">
      <alignment horizontal="center"/>
    </xf>
    <xf numFmtId="0" fontId="5" fillId="0" borderId="29" xfId="0" applyFont="1" applyBorder="1" applyAlignment="1" applyProtection="1">
      <alignment horizontal="center"/>
    </xf>
    <xf numFmtId="180" fontId="5" fillId="0" borderId="0" xfId="0" applyNumberFormat="1" applyFont="1" applyBorder="1" applyAlignment="1" applyProtection="1">
      <alignment horizontal="right"/>
    </xf>
    <xf numFmtId="0" fontId="5" fillId="0" borderId="0" xfId="0" applyFont="1" applyAlignment="1" applyProtection="1">
      <alignment horizontal="center"/>
    </xf>
    <xf numFmtId="0" fontId="5" fillId="0" borderId="0" xfId="0" applyFont="1" applyAlignment="1" applyProtection="1">
      <alignment horizontal="left"/>
    </xf>
    <xf numFmtId="0" fontId="5" fillId="0" borderId="0" xfId="0" applyFont="1" applyAlignment="1">
      <alignment horizontal="center"/>
    </xf>
    <xf numFmtId="37" fontId="5" fillId="0" borderId="11" xfId="0" applyNumberFormat="1" applyFont="1" applyBorder="1" applyAlignment="1" applyProtection="1">
      <alignment horizontal="center"/>
    </xf>
    <xf numFmtId="0" fontId="5" fillId="0" borderId="43" xfId="0" applyFont="1" applyBorder="1" applyAlignment="1" applyProtection="1">
      <alignment horizontal="center"/>
    </xf>
    <xf numFmtId="0" fontId="5" fillId="0" borderId="44" xfId="0" applyFont="1" applyBorder="1" applyAlignment="1" applyProtection="1">
      <alignment horizontal="center"/>
    </xf>
    <xf numFmtId="0" fontId="5" fillId="0" borderId="45" xfId="0" applyFont="1" applyBorder="1" applyAlignment="1" applyProtection="1">
      <alignment horizontal="center"/>
    </xf>
    <xf numFmtId="183" fontId="6" fillId="0" borderId="13" xfId="0" applyNumberFormat="1" applyFont="1" applyBorder="1" applyAlignment="1" applyProtection="1">
      <alignment horizontal="right" vertical="center"/>
    </xf>
    <xf numFmtId="0" fontId="13" fillId="0" borderId="0" xfId="0" applyFont="1" applyBorder="1" applyAlignment="1" applyProtection="1">
      <alignment horizontal="center"/>
    </xf>
    <xf numFmtId="0" fontId="5" fillId="0" borderId="11" xfId="0" applyFont="1" applyBorder="1" applyAlignment="1" applyProtection="1">
      <alignment horizontal="center"/>
      <protection locked="0"/>
    </xf>
    <xf numFmtId="0" fontId="5" fillId="0" borderId="10" xfId="0" quotePrefix="1" applyFont="1" applyBorder="1" applyAlignment="1" applyProtection="1">
      <alignment horizontal="left"/>
    </xf>
    <xf numFmtId="0" fontId="5" fillId="0" borderId="10" xfId="0" applyFont="1" applyBorder="1" applyAlignment="1" applyProtection="1">
      <alignment horizontal="left"/>
    </xf>
    <xf numFmtId="37" fontId="6" fillId="0" borderId="13" xfId="0" applyNumberFormat="1" applyFont="1" applyBorder="1" applyAlignment="1" applyProtection="1">
      <alignment horizontal="right" vertical="center"/>
    </xf>
    <xf numFmtId="0" fontId="5" fillId="0" borderId="11" xfId="0" applyFont="1" applyBorder="1" applyAlignment="1">
      <alignment horizontal="left"/>
    </xf>
    <xf numFmtId="0" fontId="0" fillId="0" borderId="1" xfId="0" applyBorder="1" applyAlignment="1">
      <alignment horizontal="center" vertical="center"/>
    </xf>
  </cellXfs>
  <cellStyles count="6">
    <cellStyle name="桁区切り" xfId="1" builtinId="6"/>
    <cellStyle name="標準" xfId="0" builtinId="0"/>
    <cellStyle name="標準 2" xfId="5" xr:uid="{C203634C-2C70-442E-90D0-5F4C5341F11D}"/>
    <cellStyle name="標準_建築設計・監理委託料" xfId="2" xr:uid="{00000000-0005-0000-0000-000002000000}"/>
    <cellStyle name="標準_設計・監理委託" xfId="3" xr:uid="{00000000-0005-0000-0000-000003000000}"/>
    <cellStyle name="標準_設計書ファイル作成" xfId="4" xr:uid="{00000000-0005-0000-0000-000004000000}"/>
  </cellStyles>
  <dxfs count="0"/>
  <tableStyles count="0" defaultTableStyle="TableStyleMedium9" defaultPivotStyle="PivotStyleLight16"/>
  <colors>
    <mruColors>
      <color rgb="FF99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552450</xdr:colOff>
      <xdr:row>0</xdr:row>
      <xdr:rowOff>142875</xdr:rowOff>
    </xdr:from>
    <xdr:to>
      <xdr:col>30</xdr:col>
      <xdr:colOff>438150</xdr:colOff>
      <xdr:row>2</xdr:row>
      <xdr:rowOff>95250</xdr:rowOff>
    </xdr:to>
    <xdr:sp macro="" textlink="">
      <xdr:nvSpPr>
        <xdr:cNvPr id="25601" name="Text Box 1">
          <a:extLst>
            <a:ext uri="{FF2B5EF4-FFF2-40B4-BE49-F238E27FC236}">
              <a16:creationId xmlns:a16="http://schemas.microsoft.com/office/drawing/2014/main" id="{00000000-0008-0000-0800-000001640000}"/>
            </a:ext>
          </a:extLst>
        </xdr:cNvPr>
        <xdr:cNvSpPr txBox="1">
          <a:spLocks noChangeArrowheads="1"/>
        </xdr:cNvSpPr>
      </xdr:nvSpPr>
      <xdr:spPr bwMode="auto">
        <a:xfrm>
          <a:off x="11191875" y="142875"/>
          <a:ext cx="771525" cy="295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Ｐゴシック"/>
              <a:ea typeface="ＭＳ Ｐゴシック"/>
            </a:rPr>
            <a:t>旧算定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638175</xdr:colOff>
      <xdr:row>1</xdr:row>
      <xdr:rowOff>142875</xdr:rowOff>
    </xdr:from>
    <xdr:to>
      <xdr:col>30</xdr:col>
      <xdr:colOff>523875</xdr:colOff>
      <xdr:row>3</xdr:row>
      <xdr:rowOff>95250</xdr:rowOff>
    </xdr:to>
    <xdr:sp macro="" textlink="">
      <xdr:nvSpPr>
        <xdr:cNvPr id="26625" name="Text Box 1">
          <a:extLst>
            <a:ext uri="{FF2B5EF4-FFF2-40B4-BE49-F238E27FC236}">
              <a16:creationId xmlns:a16="http://schemas.microsoft.com/office/drawing/2014/main" id="{00000000-0008-0000-0900-000001680000}"/>
            </a:ext>
          </a:extLst>
        </xdr:cNvPr>
        <xdr:cNvSpPr txBox="1">
          <a:spLocks noChangeArrowheads="1"/>
        </xdr:cNvSpPr>
      </xdr:nvSpPr>
      <xdr:spPr bwMode="auto">
        <a:xfrm>
          <a:off x="11239500" y="314325"/>
          <a:ext cx="771525" cy="295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Ｐゴシック"/>
              <a:ea typeface="ＭＳ Ｐゴシック"/>
            </a:rPr>
            <a:t>旧算定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xdr:row>
      <xdr:rowOff>9525</xdr:rowOff>
    </xdr:from>
    <xdr:to>
      <xdr:col>3</xdr:col>
      <xdr:colOff>9525</xdr:colOff>
      <xdr:row>6</xdr:row>
      <xdr:rowOff>0</xdr:rowOff>
    </xdr:to>
    <xdr:sp macro="" textlink="">
      <xdr:nvSpPr>
        <xdr:cNvPr id="6145" name="Line 1">
          <a:extLst>
            <a:ext uri="{FF2B5EF4-FFF2-40B4-BE49-F238E27FC236}">
              <a16:creationId xmlns:a16="http://schemas.microsoft.com/office/drawing/2014/main" id="{00000000-0008-0000-0B00-000001180000}"/>
            </a:ext>
          </a:extLst>
        </xdr:cNvPr>
        <xdr:cNvSpPr>
          <a:spLocks noChangeShapeType="1"/>
        </xdr:cNvSpPr>
      </xdr:nvSpPr>
      <xdr:spPr bwMode="auto">
        <a:xfrm>
          <a:off x="381000" y="695325"/>
          <a:ext cx="22574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workbookViewId="0">
      <selection activeCell="E13" sqref="E13:L13"/>
    </sheetView>
  </sheetViews>
  <sheetFormatPr defaultColWidth="9" defaultRowHeight="13" x14ac:dyDescent="0.2"/>
  <cols>
    <col min="1" max="1" width="2.453125" style="184" customWidth="1"/>
    <col min="2" max="2" width="6.90625" style="184" customWidth="1"/>
    <col min="3" max="3" width="3.08984375" style="184" customWidth="1"/>
    <col min="4" max="4" width="4.36328125" style="184" customWidth="1"/>
    <col min="5" max="5" width="6.90625" style="184" customWidth="1"/>
    <col min="6" max="6" width="1.26953125" style="184" customWidth="1"/>
    <col min="7" max="8" width="12.453125" style="184" customWidth="1"/>
    <col min="9" max="9" width="7.453125" style="184" customWidth="1"/>
    <col min="10" max="10" width="5" style="184" customWidth="1"/>
    <col min="11" max="11" width="1.26953125" style="184" customWidth="1"/>
    <col min="12" max="12" width="11.26953125" style="184" customWidth="1"/>
    <col min="13" max="13" width="10" style="184" customWidth="1"/>
    <col min="14" max="14" width="2.453125" style="184" customWidth="1"/>
    <col min="15" max="16384" width="9" style="184"/>
  </cols>
  <sheetData>
    <row r="1" spans="1:14" ht="47.25" customHeight="1" x14ac:dyDescent="0.2">
      <c r="A1" s="180"/>
      <c r="B1" s="181"/>
      <c r="C1" s="181"/>
      <c r="D1" s="181"/>
      <c r="E1" s="181"/>
      <c r="F1" s="181"/>
      <c r="G1" s="181"/>
      <c r="H1" s="181"/>
      <c r="I1" s="181"/>
      <c r="J1" s="181"/>
      <c r="K1" s="182" t="s">
        <v>180</v>
      </c>
      <c r="L1" s="257">
        <v>46112</v>
      </c>
      <c r="M1" s="257"/>
      <c r="N1" s="183"/>
    </row>
    <row r="2" spans="1:14" ht="16.5" customHeight="1" x14ac:dyDescent="0.2">
      <c r="A2" s="265" t="s">
        <v>209</v>
      </c>
      <c r="B2" s="261"/>
      <c r="C2" s="261"/>
      <c r="D2" s="261" t="s">
        <v>210</v>
      </c>
      <c r="E2" s="261"/>
      <c r="F2" s="261"/>
      <c r="G2" s="185" t="s">
        <v>211</v>
      </c>
      <c r="H2" s="185" t="s">
        <v>212</v>
      </c>
      <c r="I2" s="266" t="s">
        <v>181</v>
      </c>
      <c r="J2" s="267"/>
      <c r="K2" s="268"/>
      <c r="L2" s="269"/>
      <c r="M2" s="261" t="s">
        <v>182</v>
      </c>
      <c r="N2" s="262"/>
    </row>
    <row r="3" spans="1:14" ht="75" customHeight="1" x14ac:dyDescent="0.2">
      <c r="A3" s="263"/>
      <c r="B3" s="264"/>
      <c r="C3" s="264"/>
      <c r="D3" s="261"/>
      <c r="E3" s="261"/>
      <c r="F3" s="261"/>
      <c r="G3" s="185"/>
      <c r="H3" s="185"/>
      <c r="I3" s="266"/>
      <c r="J3" s="267"/>
      <c r="K3" s="268"/>
      <c r="L3" s="269"/>
      <c r="M3" s="261"/>
      <c r="N3" s="262"/>
    </row>
    <row r="4" spans="1:14" ht="87" customHeight="1" x14ac:dyDescent="0.2">
      <c r="A4" s="272" t="s">
        <v>183</v>
      </c>
      <c r="B4" s="273"/>
      <c r="C4" s="273"/>
      <c r="D4" s="273"/>
      <c r="E4" s="273"/>
      <c r="F4" s="273"/>
      <c r="G4" s="273"/>
      <c r="H4" s="273"/>
      <c r="I4" s="273"/>
      <c r="J4" s="273"/>
      <c r="K4" s="273"/>
      <c r="L4" s="273"/>
      <c r="M4" s="273"/>
      <c r="N4" s="274"/>
    </row>
    <row r="5" spans="1:14" ht="33.75" customHeight="1" x14ac:dyDescent="0.2">
      <c r="A5" s="186"/>
      <c r="B5" s="258" t="s">
        <v>184</v>
      </c>
      <c r="C5" s="258"/>
      <c r="D5" s="187"/>
      <c r="E5" s="259" t="s">
        <v>206</v>
      </c>
      <c r="F5" s="260"/>
      <c r="G5" s="260"/>
      <c r="H5" s="260"/>
      <c r="I5" s="260"/>
      <c r="J5" s="260"/>
      <c r="K5" s="260"/>
      <c r="L5" s="260"/>
      <c r="M5" s="260"/>
      <c r="N5" s="188"/>
    </row>
    <row r="6" spans="1:14" ht="33.75" customHeight="1" x14ac:dyDescent="0.2">
      <c r="A6" s="186"/>
      <c r="B6" s="189"/>
      <c r="C6" s="189"/>
      <c r="D6" s="189"/>
      <c r="E6" s="189"/>
      <c r="F6" s="189"/>
      <c r="G6" s="189"/>
      <c r="H6" s="189"/>
      <c r="I6" s="189"/>
      <c r="J6" s="189"/>
      <c r="K6" s="189"/>
      <c r="L6" s="189"/>
      <c r="M6" s="189"/>
      <c r="N6" s="188"/>
    </row>
    <row r="7" spans="1:14" ht="33.75" customHeight="1" x14ac:dyDescent="0.2">
      <c r="A7" s="186"/>
      <c r="B7" s="258" t="s">
        <v>208</v>
      </c>
      <c r="C7" s="258"/>
      <c r="D7" s="187"/>
      <c r="E7" s="259" t="s">
        <v>239</v>
      </c>
      <c r="F7" s="260"/>
      <c r="G7" s="260"/>
      <c r="H7" s="260"/>
      <c r="I7" s="260"/>
      <c r="J7" s="260"/>
      <c r="K7" s="260"/>
      <c r="L7" s="260"/>
      <c r="M7" s="260"/>
      <c r="N7" s="188"/>
    </row>
    <row r="8" spans="1:14" ht="33.75" customHeight="1" x14ac:dyDescent="0.2">
      <c r="A8" s="186"/>
      <c r="B8" s="258"/>
      <c r="C8" s="258"/>
      <c r="D8" s="187"/>
      <c r="E8" s="275"/>
      <c r="F8" s="275"/>
      <c r="G8" s="275"/>
      <c r="H8" s="275"/>
      <c r="I8" s="275"/>
      <c r="J8" s="275"/>
      <c r="K8" s="275"/>
      <c r="L8" s="275"/>
      <c r="M8" s="275"/>
      <c r="N8" s="188"/>
    </row>
    <row r="9" spans="1:14" ht="29.25" customHeight="1" x14ac:dyDescent="0.2">
      <c r="A9" s="186"/>
      <c r="B9" s="189"/>
      <c r="C9" s="189"/>
      <c r="D9" s="189"/>
      <c r="E9" s="189"/>
      <c r="F9" s="189"/>
      <c r="G9" s="189"/>
      <c r="H9" s="189"/>
      <c r="I9" s="189"/>
      <c r="J9" s="189"/>
      <c r="K9" s="189"/>
      <c r="L9" s="189"/>
      <c r="M9" s="189"/>
      <c r="N9" s="188"/>
    </row>
    <row r="10" spans="1:14" s="194" customFormat="1" ht="27.75" customHeight="1" x14ac:dyDescent="0.2">
      <c r="A10" s="190"/>
      <c r="B10" s="191"/>
      <c r="C10" s="191"/>
      <c r="D10" s="277" t="s">
        <v>185</v>
      </c>
      <c r="E10" s="277"/>
      <c r="F10" s="192"/>
      <c r="G10" s="278"/>
      <c r="H10" s="279"/>
      <c r="I10" s="279"/>
      <c r="J10" s="279"/>
      <c r="K10" s="192"/>
      <c r="L10" s="192" t="s">
        <v>186</v>
      </c>
      <c r="M10" s="191"/>
      <c r="N10" s="193"/>
    </row>
    <row r="11" spans="1:14" s="199" customFormat="1" ht="41.25" customHeight="1" x14ac:dyDescent="0.2">
      <c r="A11" s="195"/>
      <c r="B11" s="196"/>
      <c r="C11" s="196"/>
      <c r="D11" s="196"/>
      <c r="E11" s="271" t="s">
        <v>187</v>
      </c>
      <c r="F11" s="271"/>
      <c r="G11" s="204"/>
      <c r="H11" s="197" t="s">
        <v>146</v>
      </c>
      <c r="I11" s="271" t="s">
        <v>188</v>
      </c>
      <c r="J11" s="271"/>
      <c r="K11" s="271"/>
      <c r="L11" s="205"/>
      <c r="M11" s="196" t="s">
        <v>146</v>
      </c>
      <c r="N11" s="198"/>
    </row>
    <row r="12" spans="1:14" ht="24" customHeight="1" x14ac:dyDescent="0.2">
      <c r="A12" s="186"/>
      <c r="B12" s="189"/>
      <c r="C12" s="189"/>
      <c r="D12" s="189"/>
      <c r="E12" s="189"/>
      <c r="F12" s="189"/>
      <c r="G12" s="189"/>
      <c r="H12" s="189"/>
      <c r="I12" s="189"/>
      <c r="J12" s="189"/>
      <c r="K12" s="189"/>
      <c r="L12" s="189"/>
      <c r="M12" s="189"/>
      <c r="N12" s="188"/>
    </row>
    <row r="13" spans="1:14" ht="27.75" customHeight="1" x14ac:dyDescent="0.2">
      <c r="A13" s="186"/>
      <c r="B13" s="189"/>
      <c r="C13" s="200" t="s">
        <v>189</v>
      </c>
      <c r="D13" s="189"/>
      <c r="E13" s="276" t="s">
        <v>240</v>
      </c>
      <c r="F13" s="276"/>
      <c r="G13" s="276"/>
      <c r="H13" s="276"/>
      <c r="I13" s="276"/>
      <c r="J13" s="276"/>
      <c r="K13" s="276"/>
      <c r="L13" s="276"/>
      <c r="M13" s="189"/>
      <c r="N13" s="188"/>
    </row>
    <row r="14" spans="1:14" ht="27.75" customHeight="1" x14ac:dyDescent="0.2">
      <c r="A14" s="186"/>
      <c r="B14" s="189"/>
      <c r="C14" s="189"/>
      <c r="D14" s="189"/>
      <c r="E14" s="276"/>
      <c r="F14" s="276"/>
      <c r="G14" s="276"/>
      <c r="H14" s="276"/>
      <c r="I14" s="276"/>
      <c r="J14" s="276"/>
      <c r="K14" s="276"/>
      <c r="L14" s="276"/>
      <c r="M14" s="189"/>
      <c r="N14" s="188"/>
    </row>
    <row r="15" spans="1:14" ht="27.75" customHeight="1" x14ac:dyDescent="0.2">
      <c r="A15" s="186"/>
      <c r="B15" s="189"/>
      <c r="C15" s="189"/>
      <c r="D15" s="189"/>
      <c r="E15" s="276"/>
      <c r="F15" s="276"/>
      <c r="G15" s="276"/>
      <c r="H15" s="276"/>
      <c r="I15" s="276"/>
      <c r="J15" s="276"/>
      <c r="K15" s="276"/>
      <c r="L15" s="276"/>
      <c r="M15" s="189"/>
      <c r="N15" s="188"/>
    </row>
    <row r="16" spans="1:14" ht="27.75" customHeight="1" x14ac:dyDescent="0.2">
      <c r="A16" s="186"/>
      <c r="B16" s="189"/>
      <c r="C16" s="189"/>
      <c r="D16" s="189"/>
      <c r="E16" s="276"/>
      <c r="F16" s="276"/>
      <c r="G16" s="276"/>
      <c r="H16" s="276"/>
      <c r="I16" s="276"/>
      <c r="J16" s="276"/>
      <c r="K16" s="276"/>
      <c r="L16" s="276"/>
      <c r="M16" s="189"/>
      <c r="N16" s="188"/>
    </row>
    <row r="17" spans="1:14" ht="27.75" customHeight="1" x14ac:dyDescent="0.2">
      <c r="A17" s="186"/>
      <c r="B17" s="189"/>
      <c r="C17" s="200"/>
      <c r="D17" s="189"/>
      <c r="E17" s="276"/>
      <c r="F17" s="276"/>
      <c r="G17" s="276"/>
      <c r="H17" s="276"/>
      <c r="I17" s="276"/>
      <c r="J17" s="276"/>
      <c r="K17" s="276"/>
      <c r="L17" s="276"/>
      <c r="M17" s="189"/>
      <c r="N17" s="188"/>
    </row>
    <row r="18" spans="1:14" ht="27.75" customHeight="1" x14ac:dyDescent="0.2">
      <c r="A18" s="186"/>
      <c r="B18" s="189"/>
      <c r="C18" s="189"/>
      <c r="D18" s="189"/>
      <c r="E18" s="276"/>
      <c r="F18" s="276"/>
      <c r="G18" s="276"/>
      <c r="H18" s="276"/>
      <c r="I18" s="276"/>
      <c r="J18" s="276"/>
      <c r="K18" s="276"/>
      <c r="L18" s="276"/>
      <c r="M18" s="189"/>
      <c r="N18" s="188"/>
    </row>
    <row r="19" spans="1:14" ht="27.75" customHeight="1" x14ac:dyDescent="0.2">
      <c r="A19" s="186"/>
      <c r="B19" s="189"/>
      <c r="C19" s="200" t="s">
        <v>190</v>
      </c>
      <c r="D19" s="189"/>
      <c r="E19" s="189" t="s">
        <v>191</v>
      </c>
      <c r="F19" s="189"/>
      <c r="G19" s="189"/>
      <c r="H19" s="189"/>
      <c r="I19" s="189"/>
      <c r="J19" s="189"/>
      <c r="K19" s="189"/>
      <c r="L19" s="189"/>
      <c r="M19" s="189"/>
      <c r="N19" s="188"/>
    </row>
    <row r="20" spans="1:14" ht="61.5" customHeight="1" x14ac:dyDescent="0.2">
      <c r="A20" s="201"/>
      <c r="B20" s="202"/>
      <c r="C20" s="202"/>
      <c r="D20" s="202"/>
      <c r="E20" s="202"/>
      <c r="F20" s="202"/>
      <c r="G20" s="202"/>
      <c r="H20" s="202"/>
      <c r="I20" s="202"/>
      <c r="J20" s="202"/>
      <c r="K20" s="202"/>
      <c r="L20" s="202"/>
      <c r="M20" s="202"/>
      <c r="N20" s="203"/>
    </row>
    <row r="21" spans="1:14" ht="33" customHeight="1" x14ac:dyDescent="0.2">
      <c r="A21" s="270" t="s">
        <v>192</v>
      </c>
      <c r="B21" s="270"/>
      <c r="C21" s="270"/>
      <c r="D21" s="270"/>
      <c r="E21" s="270"/>
      <c r="F21" s="270"/>
      <c r="G21" s="270"/>
      <c r="H21" s="270"/>
      <c r="I21" s="270"/>
      <c r="J21" s="270"/>
      <c r="K21" s="270"/>
      <c r="L21" s="270"/>
      <c r="M21" s="270"/>
      <c r="N21" s="270"/>
    </row>
  </sheetData>
  <mergeCells count="27">
    <mergeCell ref="A21:N21"/>
    <mergeCell ref="E11:F11"/>
    <mergeCell ref="I11:K11"/>
    <mergeCell ref="A4:N4"/>
    <mergeCell ref="B5:C5"/>
    <mergeCell ref="E5:M5"/>
    <mergeCell ref="B8:C8"/>
    <mergeCell ref="E8:M8"/>
    <mergeCell ref="E15:L15"/>
    <mergeCell ref="E16:L16"/>
    <mergeCell ref="E17:L17"/>
    <mergeCell ref="E18:L18"/>
    <mergeCell ref="E13:L13"/>
    <mergeCell ref="E14:L14"/>
    <mergeCell ref="D10:E10"/>
    <mergeCell ref="G10:J10"/>
    <mergeCell ref="L1:M1"/>
    <mergeCell ref="B7:C7"/>
    <mergeCell ref="E7:M7"/>
    <mergeCell ref="D3:F3"/>
    <mergeCell ref="M2:N2"/>
    <mergeCell ref="A3:C3"/>
    <mergeCell ref="A2:C2"/>
    <mergeCell ref="D2:F2"/>
    <mergeCell ref="M3:N3"/>
    <mergeCell ref="I2:L2"/>
    <mergeCell ref="I3:L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D37FE-ADCF-4A5A-BFD7-B15E5A681BDF}">
  <dimension ref="A1:F89"/>
  <sheetViews>
    <sheetView workbookViewId="0">
      <selection activeCell="E21" sqref="E21"/>
    </sheetView>
  </sheetViews>
  <sheetFormatPr defaultColWidth="9" defaultRowHeight="13" x14ac:dyDescent="0.2"/>
  <cols>
    <col min="1" max="1" width="40" style="158" customWidth="1"/>
    <col min="2" max="2" width="5.90625" style="158" customWidth="1"/>
    <col min="3" max="5" width="12.90625" style="159" customWidth="1"/>
    <col min="6" max="6" width="24" style="159" customWidth="1"/>
    <col min="7" max="16384" width="9" style="158"/>
  </cols>
  <sheetData>
    <row r="1" spans="1:6" ht="15" customHeight="1" x14ac:dyDescent="0.2">
      <c r="A1" s="157"/>
    </row>
    <row r="2" spans="1:6" ht="34.5" customHeight="1" x14ac:dyDescent="0.2">
      <c r="B2" s="280" t="s">
        <v>193</v>
      </c>
      <c r="C2" s="281"/>
      <c r="D2" s="281"/>
      <c r="E2" s="282"/>
    </row>
    <row r="3" spans="1:6" ht="23.25" customHeight="1" thickBot="1" x14ac:dyDescent="0.25">
      <c r="F3" s="209" t="s">
        <v>205</v>
      </c>
    </row>
    <row r="4" spans="1:6" ht="23.25" customHeight="1" thickBot="1" x14ac:dyDescent="0.25">
      <c r="A4" s="160" t="s">
        <v>204</v>
      </c>
      <c r="B4" s="161" t="s">
        <v>59</v>
      </c>
      <c r="C4" s="161" t="s">
        <v>194</v>
      </c>
      <c r="D4" s="161" t="s">
        <v>195</v>
      </c>
      <c r="E4" s="161" t="s">
        <v>196</v>
      </c>
      <c r="F4" s="162" t="s">
        <v>197</v>
      </c>
    </row>
    <row r="5" spans="1:6" ht="13" customHeight="1" x14ac:dyDescent="0.2">
      <c r="A5" s="172"/>
      <c r="B5" s="173"/>
      <c r="C5" s="174"/>
      <c r="D5" s="174"/>
      <c r="E5" s="207"/>
      <c r="F5" s="175"/>
    </row>
    <row r="6" spans="1:6" ht="15" customHeight="1" x14ac:dyDescent="0.2">
      <c r="A6" s="283" t="s">
        <v>252</v>
      </c>
      <c r="B6" s="285"/>
      <c r="C6" s="286"/>
      <c r="D6" s="287"/>
      <c r="E6" s="288"/>
      <c r="F6" s="165"/>
    </row>
    <row r="7" spans="1:6" ht="15" customHeight="1" x14ac:dyDescent="0.2">
      <c r="A7" s="284"/>
      <c r="B7" s="285"/>
      <c r="C7" s="286"/>
      <c r="D7" s="287"/>
      <c r="E7" s="288"/>
      <c r="F7" s="165"/>
    </row>
    <row r="8" spans="1:6" ht="13" customHeight="1" x14ac:dyDescent="0.2">
      <c r="A8" s="167"/>
      <c r="B8" s="168"/>
      <c r="C8" s="166"/>
      <c r="D8" s="170"/>
      <c r="E8" s="206"/>
      <c r="F8" s="171"/>
    </row>
    <row r="9" spans="1:6" ht="13" customHeight="1" x14ac:dyDescent="0.2">
      <c r="A9" s="172"/>
      <c r="B9" s="173"/>
      <c r="C9" s="174"/>
      <c r="D9" s="174"/>
      <c r="E9" s="207"/>
      <c r="F9" s="175"/>
    </row>
    <row r="10" spans="1:6" ht="15" customHeight="1" x14ac:dyDescent="0.2">
      <c r="A10" s="284" t="s">
        <v>245</v>
      </c>
      <c r="B10" s="285" t="s">
        <v>202</v>
      </c>
      <c r="C10" s="286">
        <v>1</v>
      </c>
      <c r="D10" s="287"/>
      <c r="E10" s="288"/>
      <c r="F10" s="165" t="s">
        <v>207</v>
      </c>
    </row>
    <row r="11" spans="1:6" ht="15" customHeight="1" x14ac:dyDescent="0.2">
      <c r="A11" s="284"/>
      <c r="B11" s="285"/>
      <c r="C11" s="286"/>
      <c r="D11" s="287"/>
      <c r="E11" s="288"/>
      <c r="F11" s="165"/>
    </row>
    <row r="12" spans="1:6" ht="13" customHeight="1" x14ac:dyDescent="0.2">
      <c r="A12" s="167"/>
      <c r="B12" s="168"/>
      <c r="C12" s="169"/>
      <c r="D12" s="170"/>
      <c r="E12" s="206"/>
      <c r="F12" s="171"/>
    </row>
    <row r="13" spans="1:6" ht="13" customHeight="1" x14ac:dyDescent="0.2">
      <c r="A13" s="172"/>
      <c r="B13" s="173"/>
      <c r="C13" s="174"/>
      <c r="D13" s="174"/>
      <c r="E13" s="207"/>
      <c r="F13" s="175"/>
    </row>
    <row r="14" spans="1:6" ht="15" customHeight="1" x14ac:dyDescent="0.2">
      <c r="A14" s="284" t="s">
        <v>246</v>
      </c>
      <c r="B14" s="285" t="s">
        <v>202</v>
      </c>
      <c r="C14" s="286">
        <v>1</v>
      </c>
      <c r="D14" s="287"/>
      <c r="E14" s="288"/>
      <c r="F14" s="165" t="s">
        <v>214</v>
      </c>
    </row>
    <row r="15" spans="1:6" ht="15" customHeight="1" x14ac:dyDescent="0.2">
      <c r="A15" s="284"/>
      <c r="B15" s="285"/>
      <c r="C15" s="286"/>
      <c r="D15" s="287"/>
      <c r="E15" s="288"/>
      <c r="F15" s="165"/>
    </row>
    <row r="16" spans="1:6" ht="13" customHeight="1" x14ac:dyDescent="0.2">
      <c r="A16" s="167"/>
      <c r="B16" s="168"/>
      <c r="C16" s="169"/>
      <c r="D16" s="170"/>
      <c r="E16" s="206"/>
      <c r="F16" s="171"/>
    </row>
    <row r="17" spans="1:6" ht="13" customHeight="1" x14ac:dyDescent="0.2">
      <c r="A17" s="172"/>
      <c r="B17" s="173"/>
      <c r="C17" s="174"/>
      <c r="D17" s="174"/>
      <c r="E17" s="207"/>
      <c r="F17" s="175"/>
    </row>
    <row r="18" spans="1:6" ht="15" customHeight="1" x14ac:dyDescent="0.2">
      <c r="A18" s="284" t="s">
        <v>247</v>
      </c>
      <c r="B18" s="285" t="s">
        <v>202</v>
      </c>
      <c r="C18" s="286">
        <v>1</v>
      </c>
      <c r="D18" s="287"/>
      <c r="E18" s="288"/>
      <c r="F18" s="165" t="s">
        <v>215</v>
      </c>
    </row>
    <row r="19" spans="1:6" ht="15" customHeight="1" x14ac:dyDescent="0.2">
      <c r="A19" s="284"/>
      <c r="B19" s="285"/>
      <c r="C19" s="286"/>
      <c r="D19" s="287"/>
      <c r="E19" s="288"/>
      <c r="F19" s="165"/>
    </row>
    <row r="20" spans="1:6" ht="13" customHeight="1" x14ac:dyDescent="0.2">
      <c r="A20" s="167"/>
      <c r="B20" s="168"/>
      <c r="C20" s="169"/>
      <c r="D20" s="170"/>
      <c r="E20" s="206"/>
      <c r="F20" s="171"/>
    </row>
    <row r="21" spans="1:6" ht="13" customHeight="1" x14ac:dyDescent="0.2">
      <c r="A21" s="172"/>
      <c r="B21" s="173"/>
      <c r="C21" s="174"/>
      <c r="D21" s="174"/>
      <c r="E21" s="207"/>
      <c r="F21" s="175"/>
    </row>
    <row r="22" spans="1:6" ht="15" customHeight="1" x14ac:dyDescent="0.2">
      <c r="A22" s="289" t="s">
        <v>253</v>
      </c>
      <c r="B22" s="285"/>
      <c r="C22" s="286"/>
      <c r="D22" s="287"/>
      <c r="E22" s="288"/>
      <c r="F22" s="165"/>
    </row>
    <row r="23" spans="1:6" ht="15" customHeight="1" x14ac:dyDescent="0.2">
      <c r="A23" s="289"/>
      <c r="B23" s="285"/>
      <c r="C23" s="286"/>
      <c r="D23" s="287"/>
      <c r="E23" s="288"/>
      <c r="F23" s="165"/>
    </row>
    <row r="24" spans="1:6" ht="13" customHeight="1" x14ac:dyDescent="0.2">
      <c r="A24" s="167"/>
      <c r="B24" s="168"/>
      <c r="C24" s="169"/>
      <c r="D24" s="170"/>
      <c r="E24" s="206"/>
      <c r="F24" s="171"/>
    </row>
    <row r="25" spans="1:6" ht="13" customHeight="1" x14ac:dyDescent="0.2">
      <c r="A25" s="172"/>
      <c r="B25" s="173"/>
      <c r="C25" s="174"/>
      <c r="D25" s="174"/>
      <c r="E25" s="207"/>
      <c r="F25" s="175"/>
    </row>
    <row r="26" spans="1:6" ht="15" customHeight="1" x14ac:dyDescent="0.2">
      <c r="A26" s="284" t="s">
        <v>248</v>
      </c>
      <c r="B26" s="285" t="s">
        <v>202</v>
      </c>
      <c r="C26" s="286">
        <v>1</v>
      </c>
      <c r="D26" s="287"/>
      <c r="E26" s="288"/>
      <c r="F26" s="165" t="s">
        <v>216</v>
      </c>
    </row>
    <row r="27" spans="1:6" ht="15" customHeight="1" x14ac:dyDescent="0.2">
      <c r="A27" s="284"/>
      <c r="B27" s="285"/>
      <c r="C27" s="286"/>
      <c r="D27" s="287"/>
      <c r="E27" s="288"/>
      <c r="F27" s="165"/>
    </row>
    <row r="28" spans="1:6" ht="13" customHeight="1" x14ac:dyDescent="0.2">
      <c r="A28" s="167"/>
      <c r="B28" s="168"/>
      <c r="C28" s="169"/>
      <c r="D28" s="170"/>
      <c r="E28" s="206"/>
      <c r="F28" s="171"/>
    </row>
    <row r="29" spans="1:6" ht="13" customHeight="1" x14ac:dyDescent="0.2">
      <c r="A29" s="172"/>
      <c r="B29" s="173"/>
      <c r="C29" s="174"/>
      <c r="D29" s="174"/>
      <c r="E29" s="207"/>
      <c r="F29" s="175"/>
    </row>
    <row r="30" spans="1:6" ht="15" customHeight="1" x14ac:dyDescent="0.2">
      <c r="A30" s="284" t="s">
        <v>249</v>
      </c>
      <c r="B30" s="285" t="s">
        <v>202</v>
      </c>
      <c r="C30" s="286">
        <v>1</v>
      </c>
      <c r="D30" s="287"/>
      <c r="E30" s="288"/>
      <c r="F30" s="165" t="s">
        <v>217</v>
      </c>
    </row>
    <row r="31" spans="1:6" ht="15" customHeight="1" x14ac:dyDescent="0.2">
      <c r="A31" s="284"/>
      <c r="B31" s="285"/>
      <c r="C31" s="286"/>
      <c r="D31" s="287"/>
      <c r="E31" s="288"/>
      <c r="F31" s="165"/>
    </row>
    <row r="32" spans="1:6" ht="13" customHeight="1" x14ac:dyDescent="0.2">
      <c r="A32" s="167"/>
      <c r="B32" s="168"/>
      <c r="C32" s="169"/>
      <c r="D32" s="170"/>
      <c r="E32" s="206"/>
      <c r="F32" s="171"/>
    </row>
    <row r="33" spans="1:6" ht="13" customHeight="1" x14ac:dyDescent="0.2">
      <c r="A33" s="172"/>
      <c r="B33" s="173"/>
      <c r="C33" s="174"/>
      <c r="D33" s="174"/>
      <c r="E33" s="207"/>
      <c r="F33" s="175"/>
    </row>
    <row r="34" spans="1:6" ht="15" customHeight="1" x14ac:dyDescent="0.2">
      <c r="A34" s="289" t="s">
        <v>254</v>
      </c>
      <c r="B34" s="285" t="s">
        <v>202</v>
      </c>
      <c r="C34" s="286">
        <v>1</v>
      </c>
      <c r="D34" s="287"/>
      <c r="E34" s="288"/>
      <c r="F34" s="165" t="s">
        <v>218</v>
      </c>
    </row>
    <row r="35" spans="1:6" ht="15" customHeight="1" x14ac:dyDescent="0.2">
      <c r="A35" s="289"/>
      <c r="B35" s="285"/>
      <c r="C35" s="286"/>
      <c r="D35" s="287"/>
      <c r="E35" s="288"/>
      <c r="F35" s="165"/>
    </row>
    <row r="36" spans="1:6" ht="13" customHeight="1" x14ac:dyDescent="0.2">
      <c r="A36" s="167"/>
      <c r="B36" s="168"/>
      <c r="C36" s="169"/>
      <c r="D36" s="170"/>
      <c r="E36" s="206"/>
      <c r="F36" s="171"/>
    </row>
    <row r="37" spans="1:6" ht="13" customHeight="1" x14ac:dyDescent="0.2">
      <c r="A37" s="172"/>
      <c r="B37" s="173"/>
      <c r="C37" s="174"/>
      <c r="D37" s="174"/>
      <c r="E37" s="207"/>
      <c r="F37" s="175"/>
    </row>
    <row r="38" spans="1:6" ht="15" customHeight="1" x14ac:dyDescent="0.2">
      <c r="A38" s="289" t="s">
        <v>255</v>
      </c>
      <c r="B38" s="285" t="s">
        <v>202</v>
      </c>
      <c r="C38" s="286">
        <v>1</v>
      </c>
      <c r="D38" s="287"/>
      <c r="E38" s="288"/>
      <c r="F38" s="165" t="s">
        <v>241</v>
      </c>
    </row>
    <row r="39" spans="1:6" ht="15" customHeight="1" x14ac:dyDescent="0.2">
      <c r="A39" s="289"/>
      <c r="B39" s="285"/>
      <c r="C39" s="286"/>
      <c r="D39" s="287"/>
      <c r="E39" s="288"/>
      <c r="F39" s="165"/>
    </row>
    <row r="40" spans="1:6" ht="13" customHeight="1" x14ac:dyDescent="0.2">
      <c r="A40" s="167"/>
      <c r="B40" s="168"/>
      <c r="C40" s="169"/>
      <c r="D40" s="170"/>
      <c r="E40" s="206"/>
      <c r="F40" s="171"/>
    </row>
    <row r="41" spans="1:6" ht="13" customHeight="1" x14ac:dyDescent="0.2">
      <c r="A41" s="210"/>
      <c r="B41" s="164"/>
      <c r="C41" s="211"/>
      <c r="D41" s="211"/>
      <c r="E41" s="212"/>
      <c r="F41" s="165"/>
    </row>
    <row r="42" spans="1:6" ht="15" customHeight="1" x14ac:dyDescent="0.2">
      <c r="A42" s="290" t="s">
        <v>200</v>
      </c>
      <c r="B42" s="285"/>
      <c r="C42" s="286"/>
      <c r="D42" s="287"/>
      <c r="E42" s="288"/>
      <c r="F42" s="165"/>
    </row>
    <row r="43" spans="1:6" ht="15" customHeight="1" x14ac:dyDescent="0.2">
      <c r="A43" s="290"/>
      <c r="B43" s="285"/>
      <c r="C43" s="286"/>
      <c r="D43" s="287"/>
      <c r="E43" s="288"/>
      <c r="F43" s="165"/>
    </row>
    <row r="44" spans="1:6" ht="13" customHeight="1" x14ac:dyDescent="0.2">
      <c r="A44" s="167"/>
      <c r="B44" s="168"/>
      <c r="C44" s="169"/>
      <c r="D44" s="170"/>
      <c r="E44" s="206"/>
      <c r="F44" s="171"/>
    </row>
    <row r="45" spans="1:6" ht="13" customHeight="1" x14ac:dyDescent="0.2">
      <c r="A45" s="172"/>
      <c r="B45" s="173"/>
      <c r="C45" s="174"/>
      <c r="D45" s="174"/>
      <c r="E45" s="207"/>
      <c r="F45" s="175"/>
    </row>
    <row r="46" spans="1:6" ht="15" customHeight="1" x14ac:dyDescent="0.2">
      <c r="A46" s="291" t="s">
        <v>201</v>
      </c>
      <c r="B46" s="285" t="s">
        <v>202</v>
      </c>
      <c r="C46" s="286">
        <v>1</v>
      </c>
      <c r="D46" s="287"/>
      <c r="E46" s="288"/>
      <c r="F46" s="165"/>
    </row>
    <row r="47" spans="1:6" ht="15" customHeight="1" x14ac:dyDescent="0.2">
      <c r="A47" s="291"/>
      <c r="B47" s="285"/>
      <c r="C47" s="286"/>
      <c r="D47" s="287"/>
      <c r="E47" s="288"/>
      <c r="F47" s="213"/>
    </row>
    <row r="48" spans="1:6" ht="13" customHeight="1" x14ac:dyDescent="0.2">
      <c r="A48" s="163"/>
      <c r="B48" s="164"/>
      <c r="C48" s="166"/>
      <c r="D48" s="170"/>
      <c r="E48" s="206"/>
      <c r="F48" s="171"/>
    </row>
    <row r="49" spans="1:6" ht="13" customHeight="1" x14ac:dyDescent="0.2">
      <c r="A49" s="172"/>
      <c r="B49" s="173"/>
      <c r="C49" s="174"/>
      <c r="D49" s="174"/>
      <c r="E49" s="207"/>
      <c r="F49" s="175"/>
    </row>
    <row r="50" spans="1:6" ht="15" customHeight="1" x14ac:dyDescent="0.2">
      <c r="A50" s="291" t="s">
        <v>203</v>
      </c>
      <c r="B50" s="285" t="s">
        <v>202</v>
      </c>
      <c r="C50" s="286">
        <v>1</v>
      </c>
      <c r="D50" s="287"/>
      <c r="E50" s="288"/>
      <c r="F50" s="165"/>
    </row>
    <row r="51" spans="1:6" ht="15" customHeight="1" x14ac:dyDescent="0.2">
      <c r="A51" s="291"/>
      <c r="B51" s="285"/>
      <c r="C51" s="286"/>
      <c r="D51" s="287"/>
      <c r="E51" s="288"/>
      <c r="F51" s="165"/>
    </row>
    <row r="52" spans="1:6" ht="13" customHeight="1" x14ac:dyDescent="0.2">
      <c r="A52" s="167"/>
      <c r="B52" s="168"/>
      <c r="C52" s="166"/>
      <c r="D52" s="170"/>
      <c r="E52" s="206"/>
      <c r="F52" s="171"/>
    </row>
    <row r="53" spans="1:6" ht="13" customHeight="1" x14ac:dyDescent="0.2">
      <c r="A53" s="172"/>
      <c r="B53" s="173"/>
      <c r="C53" s="174"/>
      <c r="D53" s="174"/>
      <c r="E53" s="207"/>
      <c r="F53" s="175"/>
    </row>
    <row r="54" spans="1:6" ht="15" customHeight="1" x14ac:dyDescent="0.2">
      <c r="A54" s="290" t="s">
        <v>187</v>
      </c>
      <c r="B54" s="285"/>
      <c r="C54" s="286"/>
      <c r="D54" s="287"/>
      <c r="E54" s="288"/>
      <c r="F54" s="165"/>
    </row>
    <row r="55" spans="1:6" ht="15" customHeight="1" x14ac:dyDescent="0.2">
      <c r="A55" s="290"/>
      <c r="B55" s="285"/>
      <c r="C55" s="286"/>
      <c r="D55" s="287"/>
      <c r="E55" s="288"/>
      <c r="F55" s="165"/>
    </row>
    <row r="56" spans="1:6" ht="13" customHeight="1" x14ac:dyDescent="0.2">
      <c r="A56" s="167"/>
      <c r="B56" s="168"/>
      <c r="C56" s="166"/>
      <c r="D56" s="170"/>
      <c r="E56" s="206"/>
      <c r="F56" s="171"/>
    </row>
    <row r="57" spans="1:6" ht="13" customHeight="1" x14ac:dyDescent="0.2">
      <c r="A57" s="172"/>
      <c r="B57" s="173"/>
      <c r="C57" s="174"/>
      <c r="D57" s="174"/>
      <c r="E57" s="207"/>
      <c r="F57" s="175"/>
    </row>
    <row r="58" spans="1:6" ht="15" customHeight="1" x14ac:dyDescent="0.2">
      <c r="A58" s="291" t="s">
        <v>213</v>
      </c>
      <c r="B58" s="285" t="s">
        <v>202</v>
      </c>
      <c r="C58" s="286">
        <v>1</v>
      </c>
      <c r="D58" s="287"/>
      <c r="E58" s="288"/>
      <c r="F58" s="165"/>
    </row>
    <row r="59" spans="1:6" ht="15" customHeight="1" x14ac:dyDescent="0.2">
      <c r="A59" s="291"/>
      <c r="B59" s="285"/>
      <c r="C59" s="286"/>
      <c r="D59" s="287"/>
      <c r="E59" s="288"/>
      <c r="F59" s="165"/>
    </row>
    <row r="60" spans="1:6" ht="13" customHeight="1" x14ac:dyDescent="0.2">
      <c r="A60" s="167"/>
      <c r="B60" s="168"/>
      <c r="C60" s="166"/>
      <c r="D60" s="170"/>
      <c r="E60" s="206"/>
      <c r="F60" s="171"/>
    </row>
    <row r="61" spans="1:6" ht="13" customHeight="1" x14ac:dyDescent="0.2">
      <c r="A61" s="172"/>
      <c r="B61" s="173"/>
      <c r="C61" s="174"/>
      <c r="D61" s="174"/>
      <c r="E61" s="207"/>
      <c r="F61" s="175"/>
    </row>
    <row r="62" spans="1:6" ht="15" customHeight="1" x14ac:dyDescent="0.2">
      <c r="A62" s="290" t="s">
        <v>199</v>
      </c>
      <c r="B62" s="285"/>
      <c r="C62" s="286"/>
      <c r="D62" s="287"/>
      <c r="E62" s="288"/>
      <c r="F62" s="165"/>
    </row>
    <row r="63" spans="1:6" ht="15" customHeight="1" x14ac:dyDescent="0.2">
      <c r="A63" s="290"/>
      <c r="B63" s="285"/>
      <c r="C63" s="286"/>
      <c r="D63" s="287"/>
      <c r="E63" s="288"/>
      <c r="F63" s="176"/>
    </row>
    <row r="64" spans="1:6" ht="13" customHeight="1" x14ac:dyDescent="0.2">
      <c r="A64" s="167"/>
      <c r="B64" s="168"/>
      <c r="C64" s="166"/>
      <c r="D64" s="170"/>
      <c r="E64" s="206"/>
      <c r="F64" s="171"/>
    </row>
    <row r="65" spans="1:6" ht="15" hidden="1" customHeight="1" x14ac:dyDescent="0.2">
      <c r="A65" s="172"/>
      <c r="B65" s="173"/>
      <c r="C65" s="174"/>
      <c r="D65" s="174"/>
      <c r="E65" s="207"/>
      <c r="F65" s="175"/>
    </row>
    <row r="66" spans="1:6" ht="15" hidden="1" customHeight="1" x14ac:dyDescent="0.2">
      <c r="A66" s="292"/>
      <c r="B66" s="285"/>
      <c r="C66" s="286"/>
      <c r="D66" s="287"/>
      <c r="E66" s="288"/>
      <c r="F66" s="165"/>
    </row>
    <row r="67" spans="1:6" ht="15" hidden="1" customHeight="1" x14ac:dyDescent="0.2">
      <c r="A67" s="292"/>
      <c r="B67" s="285"/>
      <c r="C67" s="286"/>
      <c r="D67" s="287"/>
      <c r="E67" s="288"/>
      <c r="F67" s="165"/>
    </row>
    <row r="68" spans="1:6" ht="15" hidden="1" customHeight="1" x14ac:dyDescent="0.2">
      <c r="A68" s="167"/>
      <c r="B68" s="168"/>
      <c r="C68" s="166"/>
      <c r="D68" s="170"/>
      <c r="E68" s="206"/>
      <c r="F68" s="171"/>
    </row>
    <row r="69" spans="1:6" ht="15" hidden="1" customHeight="1" x14ac:dyDescent="0.2">
      <c r="A69" s="172"/>
      <c r="B69" s="173"/>
      <c r="C69" s="174"/>
      <c r="D69" s="174"/>
      <c r="E69" s="207"/>
      <c r="F69" s="175"/>
    </row>
    <row r="70" spans="1:6" ht="15" hidden="1" customHeight="1" x14ac:dyDescent="0.2">
      <c r="A70" s="292"/>
      <c r="B70" s="285"/>
      <c r="C70" s="286"/>
      <c r="D70" s="287"/>
      <c r="E70" s="288"/>
      <c r="F70" s="165"/>
    </row>
    <row r="71" spans="1:6" ht="15" hidden="1" customHeight="1" x14ac:dyDescent="0.2">
      <c r="A71" s="292"/>
      <c r="B71" s="285"/>
      <c r="C71" s="286"/>
      <c r="D71" s="287"/>
      <c r="E71" s="288"/>
      <c r="F71" s="165"/>
    </row>
    <row r="72" spans="1:6" ht="15" hidden="1" customHeight="1" x14ac:dyDescent="0.2">
      <c r="A72" s="167"/>
      <c r="B72" s="168"/>
      <c r="C72" s="169"/>
      <c r="D72" s="170"/>
      <c r="E72" s="206"/>
      <c r="F72" s="171"/>
    </row>
    <row r="73" spans="1:6" ht="15" hidden="1" customHeight="1" x14ac:dyDescent="0.2">
      <c r="A73" s="172"/>
      <c r="B73" s="173"/>
      <c r="C73" s="174"/>
      <c r="D73" s="174"/>
      <c r="E73" s="207"/>
      <c r="F73" s="175"/>
    </row>
    <row r="74" spans="1:6" ht="15" hidden="1" customHeight="1" x14ac:dyDescent="0.2">
      <c r="A74" s="290"/>
      <c r="B74" s="285"/>
      <c r="C74" s="286"/>
      <c r="D74" s="287"/>
      <c r="E74" s="288"/>
      <c r="F74" s="165"/>
    </row>
    <row r="75" spans="1:6" ht="15" hidden="1" customHeight="1" x14ac:dyDescent="0.2">
      <c r="A75" s="290"/>
      <c r="B75" s="285"/>
      <c r="C75" s="286"/>
      <c r="D75" s="287"/>
      <c r="E75" s="288"/>
      <c r="F75" s="165"/>
    </row>
    <row r="76" spans="1:6" ht="15" hidden="1" customHeight="1" x14ac:dyDescent="0.2">
      <c r="A76" s="167"/>
      <c r="B76" s="168"/>
      <c r="C76" s="166"/>
      <c r="D76" s="170"/>
      <c r="E76" s="206"/>
      <c r="F76" s="171"/>
    </row>
    <row r="77" spans="1:6" ht="15" hidden="1" customHeight="1" x14ac:dyDescent="0.2">
      <c r="A77" s="172"/>
      <c r="B77" s="173"/>
      <c r="C77" s="174"/>
      <c r="D77" s="174"/>
      <c r="E77" s="207"/>
      <c r="F77" s="175"/>
    </row>
    <row r="78" spans="1:6" ht="15" hidden="1" customHeight="1" x14ac:dyDescent="0.2">
      <c r="A78" s="290"/>
      <c r="B78" s="285"/>
      <c r="C78" s="286"/>
      <c r="D78" s="287"/>
      <c r="E78" s="288"/>
      <c r="F78" s="165"/>
    </row>
    <row r="79" spans="1:6" ht="15" hidden="1" customHeight="1" x14ac:dyDescent="0.2">
      <c r="A79" s="290"/>
      <c r="B79" s="285"/>
      <c r="C79" s="286"/>
      <c r="D79" s="287"/>
      <c r="E79" s="288"/>
      <c r="F79" s="165"/>
    </row>
    <row r="80" spans="1:6" ht="15" hidden="1" customHeight="1" x14ac:dyDescent="0.2">
      <c r="A80" s="167"/>
      <c r="B80" s="168"/>
      <c r="C80" s="166"/>
      <c r="D80" s="170"/>
      <c r="E80" s="206"/>
      <c r="F80" s="171"/>
    </row>
    <row r="81" spans="1:6" ht="15" hidden="1" customHeight="1" x14ac:dyDescent="0.2">
      <c r="A81" s="172"/>
      <c r="B81" s="173"/>
      <c r="C81" s="174"/>
      <c r="D81" s="174"/>
      <c r="E81" s="207"/>
      <c r="F81" s="175"/>
    </row>
    <row r="82" spans="1:6" ht="15" hidden="1" customHeight="1" x14ac:dyDescent="0.2">
      <c r="A82" s="290"/>
      <c r="B82" s="285"/>
      <c r="C82" s="286"/>
      <c r="D82" s="287"/>
      <c r="E82" s="288"/>
      <c r="F82" s="165"/>
    </row>
    <row r="83" spans="1:6" ht="15" hidden="1" customHeight="1" x14ac:dyDescent="0.2">
      <c r="A83" s="290"/>
      <c r="B83" s="285"/>
      <c r="C83" s="286"/>
      <c r="D83" s="287"/>
      <c r="E83" s="288"/>
      <c r="F83" s="165"/>
    </row>
    <row r="84" spans="1:6" ht="15" hidden="1" customHeight="1" x14ac:dyDescent="0.2">
      <c r="A84" s="167"/>
      <c r="B84" s="168"/>
      <c r="C84" s="166"/>
      <c r="D84" s="170"/>
      <c r="E84" s="206"/>
      <c r="F84" s="171"/>
    </row>
    <row r="85" spans="1:6" ht="15" hidden="1" customHeight="1" x14ac:dyDescent="0.2">
      <c r="A85" s="172"/>
      <c r="B85" s="173"/>
      <c r="C85" s="174"/>
      <c r="D85" s="174"/>
      <c r="E85" s="207"/>
      <c r="F85" s="175"/>
    </row>
    <row r="86" spans="1:6" ht="15" hidden="1" customHeight="1" x14ac:dyDescent="0.2">
      <c r="A86" s="290"/>
      <c r="B86" s="285"/>
      <c r="C86" s="286"/>
      <c r="D86" s="287"/>
      <c r="E86" s="288"/>
      <c r="F86" s="165"/>
    </row>
    <row r="87" spans="1:6" ht="15" hidden="1" customHeight="1" x14ac:dyDescent="0.2">
      <c r="A87" s="290"/>
      <c r="B87" s="285"/>
      <c r="C87" s="286"/>
      <c r="D87" s="287"/>
      <c r="E87" s="288"/>
      <c r="F87" s="165"/>
    </row>
    <row r="88" spans="1:6" ht="15" hidden="1" customHeight="1" thickBot="1" x14ac:dyDescent="0.25">
      <c r="A88" s="167"/>
      <c r="B88" s="177"/>
      <c r="C88" s="178"/>
      <c r="D88" s="178"/>
      <c r="E88" s="208"/>
      <c r="F88" s="171"/>
    </row>
    <row r="89" spans="1:6" ht="39.75" customHeight="1" x14ac:dyDescent="0.2">
      <c r="A89" s="179" t="s">
        <v>198</v>
      </c>
      <c r="B89" s="179"/>
      <c r="C89" s="179"/>
      <c r="D89" s="179"/>
      <c r="E89" s="179"/>
      <c r="F89" s="179"/>
    </row>
  </sheetData>
  <mergeCells count="106">
    <mergeCell ref="A86:A87"/>
    <mergeCell ref="B86:B87"/>
    <mergeCell ref="C86:C87"/>
    <mergeCell ref="D86:D87"/>
    <mergeCell ref="E86:E87"/>
    <mergeCell ref="A38:A39"/>
    <mergeCell ref="B38:B39"/>
    <mergeCell ref="C38:C39"/>
    <mergeCell ref="D38:D39"/>
    <mergeCell ref="E38:E39"/>
    <mergeCell ref="A78:A79"/>
    <mergeCell ref="B78:B79"/>
    <mergeCell ref="C78:C79"/>
    <mergeCell ref="D78:D79"/>
    <mergeCell ref="E78:E79"/>
    <mergeCell ref="A82:A83"/>
    <mergeCell ref="B82:B83"/>
    <mergeCell ref="C82:C83"/>
    <mergeCell ref="D82:D83"/>
    <mergeCell ref="E82:E83"/>
    <mergeCell ref="A70:A71"/>
    <mergeCell ref="B70:B71"/>
    <mergeCell ref="C70:C71"/>
    <mergeCell ref="D70:D71"/>
    <mergeCell ref="A58:A59"/>
    <mergeCell ref="B58:B59"/>
    <mergeCell ref="C58:C59"/>
    <mergeCell ref="D58:D59"/>
    <mergeCell ref="E58:E59"/>
    <mergeCell ref="E70:E71"/>
    <mergeCell ref="A74:A75"/>
    <mergeCell ref="B74:B75"/>
    <mergeCell ref="C74:C75"/>
    <mergeCell ref="D74:D75"/>
    <mergeCell ref="E74:E75"/>
    <mergeCell ref="A62:A63"/>
    <mergeCell ref="B62:B63"/>
    <mergeCell ref="C62:C63"/>
    <mergeCell ref="D62:D63"/>
    <mergeCell ref="E62:E63"/>
    <mergeCell ref="A66:A67"/>
    <mergeCell ref="B66:B67"/>
    <mergeCell ref="C66:C67"/>
    <mergeCell ref="D66:D67"/>
    <mergeCell ref="E66:E67"/>
    <mergeCell ref="A50:A51"/>
    <mergeCell ref="B50:B51"/>
    <mergeCell ref="C50:C51"/>
    <mergeCell ref="D50:D51"/>
    <mergeCell ref="E50:E51"/>
    <mergeCell ref="A54:A55"/>
    <mergeCell ref="B54:B55"/>
    <mergeCell ref="C54:C55"/>
    <mergeCell ref="D54:D55"/>
    <mergeCell ref="E54:E55"/>
    <mergeCell ref="A42:A43"/>
    <mergeCell ref="B42:B43"/>
    <mergeCell ref="C42:C43"/>
    <mergeCell ref="D42:D43"/>
    <mergeCell ref="E42:E43"/>
    <mergeCell ref="A46:A47"/>
    <mergeCell ref="B46:B47"/>
    <mergeCell ref="C46:C47"/>
    <mergeCell ref="D46:D47"/>
    <mergeCell ref="E46:E47"/>
    <mergeCell ref="A30:A31"/>
    <mergeCell ref="B30:B31"/>
    <mergeCell ref="C30:C31"/>
    <mergeCell ref="D30:D31"/>
    <mergeCell ref="E30:E31"/>
    <mergeCell ref="A34:A35"/>
    <mergeCell ref="B34:B35"/>
    <mergeCell ref="C34:C35"/>
    <mergeCell ref="D34:D35"/>
    <mergeCell ref="E34:E35"/>
    <mergeCell ref="A22:A23"/>
    <mergeCell ref="B22:B23"/>
    <mergeCell ref="C22:C23"/>
    <mergeCell ref="D22:D23"/>
    <mergeCell ref="E22:E23"/>
    <mergeCell ref="A26:A27"/>
    <mergeCell ref="B26:B27"/>
    <mergeCell ref="C26:C27"/>
    <mergeCell ref="D26:D27"/>
    <mergeCell ref="E26:E27"/>
    <mergeCell ref="A14:A15"/>
    <mergeCell ref="B14:B15"/>
    <mergeCell ref="C14:C15"/>
    <mergeCell ref="D14:D15"/>
    <mergeCell ref="E14:E15"/>
    <mergeCell ref="A18:A19"/>
    <mergeCell ref="B18:B19"/>
    <mergeCell ref="C18:C19"/>
    <mergeCell ref="D18:D19"/>
    <mergeCell ref="E18:E19"/>
    <mergeCell ref="B2:E2"/>
    <mergeCell ref="A6:A7"/>
    <mergeCell ref="B6:B7"/>
    <mergeCell ref="C6:C7"/>
    <mergeCell ref="D6:D7"/>
    <mergeCell ref="E6:E7"/>
    <mergeCell ref="A10:A11"/>
    <mergeCell ref="B10:B11"/>
    <mergeCell ref="C10:C11"/>
    <mergeCell ref="D10:D11"/>
    <mergeCell ref="E10:E11"/>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9D9FB-0E30-46DB-9D04-BD7E77F4CF7A}">
  <dimension ref="A1:F193"/>
  <sheetViews>
    <sheetView workbookViewId="0">
      <selection sqref="A1:F1"/>
    </sheetView>
  </sheetViews>
  <sheetFormatPr defaultColWidth="9" defaultRowHeight="14" x14ac:dyDescent="0.2"/>
  <cols>
    <col min="1" max="1" width="14.36328125" style="214" customWidth="1"/>
    <col min="2" max="2" width="10.90625" style="214" customWidth="1"/>
    <col min="3" max="3" width="16.08984375" style="214" customWidth="1"/>
    <col min="4" max="4" width="13.08984375" style="214" customWidth="1"/>
    <col min="5" max="5" width="17.54296875" style="214" bestFit="1" customWidth="1"/>
    <col min="6" max="6" width="14.453125" style="214" customWidth="1"/>
    <col min="7" max="16384" width="9" style="214"/>
  </cols>
  <sheetData>
    <row r="1" spans="1:6" ht="38.25" customHeight="1" x14ac:dyDescent="0.2">
      <c r="A1" s="294" t="s">
        <v>220</v>
      </c>
      <c r="B1" s="294"/>
      <c r="C1" s="294"/>
      <c r="D1" s="294"/>
      <c r="E1" s="294"/>
      <c r="F1" s="294"/>
    </row>
    <row r="2" spans="1:6" ht="20.149999999999999" customHeight="1" thickBot="1" x14ac:dyDescent="0.25">
      <c r="A2" s="215" t="s">
        <v>221</v>
      </c>
    </row>
    <row r="3" spans="1:6" ht="19.5" customHeight="1" x14ac:dyDescent="0.2">
      <c r="A3" s="256" t="str">
        <f>内訳書!A6</f>
        <v>(1)医療機器整備等の方針策定支援</v>
      </c>
      <c r="B3" s="216"/>
      <c r="C3" s="216"/>
      <c r="D3" s="216"/>
      <c r="E3" s="216"/>
      <c r="F3" s="217"/>
    </row>
    <row r="4" spans="1:6" ht="20.149999999999999" customHeight="1" x14ac:dyDescent="0.2">
      <c r="A4" s="254" t="s">
        <v>242</v>
      </c>
      <c r="B4" s="253"/>
      <c r="C4" s="253"/>
      <c r="D4" s="253"/>
      <c r="F4" s="255"/>
    </row>
    <row r="5" spans="1:6" ht="20.149999999999999" customHeight="1" thickBot="1" x14ac:dyDescent="0.25">
      <c r="A5" s="218"/>
      <c r="B5" s="219"/>
      <c r="C5" s="219"/>
      <c r="D5" s="219"/>
      <c r="E5" s="220"/>
      <c r="F5" s="221" t="s">
        <v>222</v>
      </c>
    </row>
    <row r="6" spans="1:6" ht="20.149999999999999" customHeight="1" thickBot="1" x14ac:dyDescent="0.25">
      <c r="A6" s="222" t="s">
        <v>223</v>
      </c>
      <c r="B6" s="223" t="s">
        <v>224</v>
      </c>
      <c r="C6" s="223" t="s">
        <v>225</v>
      </c>
      <c r="D6" s="223" t="s">
        <v>195</v>
      </c>
      <c r="E6" s="223" t="s">
        <v>226</v>
      </c>
      <c r="F6" s="224" t="s">
        <v>227</v>
      </c>
    </row>
    <row r="7" spans="1:6" ht="20.149999999999999" customHeight="1" x14ac:dyDescent="0.2">
      <c r="A7" s="225" t="s">
        <v>219</v>
      </c>
      <c r="B7" s="226"/>
      <c r="C7" s="227"/>
      <c r="D7" s="228"/>
      <c r="E7" s="229"/>
      <c r="F7" s="230"/>
    </row>
    <row r="8" spans="1:6" ht="20.149999999999999" customHeight="1" x14ac:dyDescent="0.2">
      <c r="A8" s="225" t="s">
        <v>228</v>
      </c>
      <c r="B8" s="226"/>
      <c r="C8" s="227"/>
      <c r="D8" s="231"/>
      <c r="E8" s="232"/>
      <c r="F8" s="230"/>
    </row>
    <row r="9" spans="1:6" ht="20.149999999999999" customHeight="1" x14ac:dyDescent="0.2">
      <c r="A9" s="233" t="s">
        <v>229</v>
      </c>
      <c r="B9" s="226"/>
      <c r="C9" s="234"/>
      <c r="D9" s="231"/>
      <c r="E9" s="232"/>
      <c r="F9" s="235"/>
    </row>
    <row r="10" spans="1:6" ht="20.149999999999999" customHeight="1" x14ac:dyDescent="0.2">
      <c r="A10" s="233" t="s">
        <v>230</v>
      </c>
      <c r="B10" s="226"/>
      <c r="C10" s="234"/>
      <c r="D10" s="231"/>
      <c r="E10" s="232"/>
      <c r="F10" s="235"/>
    </row>
    <row r="11" spans="1:6" ht="20.149999999999999" customHeight="1" x14ac:dyDescent="0.2">
      <c r="A11" s="233" t="s">
        <v>231</v>
      </c>
      <c r="B11" s="226"/>
      <c r="C11" s="234"/>
      <c r="D11" s="231"/>
      <c r="E11" s="232"/>
      <c r="F11" s="235"/>
    </row>
    <row r="12" spans="1:6" ht="20.149999999999999" customHeight="1" thickBot="1" x14ac:dyDescent="0.25">
      <c r="A12" s="233" t="s">
        <v>232</v>
      </c>
      <c r="B12" s="226"/>
      <c r="C12" s="236"/>
      <c r="D12" s="237"/>
      <c r="E12" s="232"/>
      <c r="F12" s="238"/>
    </row>
    <row r="13" spans="1:6" ht="20.149999999999999" customHeight="1" thickBot="1" x14ac:dyDescent="0.25">
      <c r="A13" s="239" t="s">
        <v>51</v>
      </c>
      <c r="B13" s="240"/>
      <c r="C13" s="241"/>
      <c r="D13" s="242"/>
      <c r="E13" s="243"/>
      <c r="F13" s="244"/>
    </row>
    <row r="14" spans="1:6" ht="20.149999999999999" customHeight="1" x14ac:dyDescent="0.2">
      <c r="A14" s="245"/>
      <c r="B14" s="246"/>
      <c r="C14" s="245"/>
      <c r="D14" s="247"/>
      <c r="E14" s="248"/>
      <c r="F14" s="245"/>
    </row>
    <row r="15" spans="1:6" ht="20" customHeight="1" thickBot="1" x14ac:dyDescent="0.25">
      <c r="A15" s="215" t="s">
        <v>233</v>
      </c>
    </row>
    <row r="16" spans="1:6" ht="19.5" customHeight="1" x14ac:dyDescent="0.2">
      <c r="A16" s="256" t="str">
        <f>内訳書!A6</f>
        <v>(1)医療機器整備等の方針策定支援</v>
      </c>
      <c r="B16" s="216"/>
      <c r="C16" s="216"/>
      <c r="D16" s="216"/>
      <c r="E16" s="216"/>
      <c r="F16" s="217"/>
    </row>
    <row r="17" spans="1:6" ht="20.149999999999999" customHeight="1" x14ac:dyDescent="0.2">
      <c r="A17" s="254" t="s">
        <v>243</v>
      </c>
      <c r="B17" s="253"/>
      <c r="C17" s="253"/>
      <c r="D17" s="253"/>
      <c r="F17" s="255"/>
    </row>
    <row r="18" spans="1:6" ht="20.149999999999999" customHeight="1" thickBot="1" x14ac:dyDescent="0.25">
      <c r="A18" s="218"/>
      <c r="B18" s="293"/>
      <c r="C18" s="293"/>
      <c r="D18" s="293"/>
      <c r="E18" s="219"/>
      <c r="F18" s="221" t="s">
        <v>222</v>
      </c>
    </row>
    <row r="19" spans="1:6" ht="20.149999999999999" customHeight="1" thickBot="1" x14ac:dyDescent="0.25">
      <c r="A19" s="222" t="s">
        <v>223</v>
      </c>
      <c r="B19" s="223" t="s">
        <v>224</v>
      </c>
      <c r="C19" s="223" t="s">
        <v>225</v>
      </c>
      <c r="D19" s="223" t="s">
        <v>195</v>
      </c>
      <c r="E19" s="223" t="s">
        <v>226</v>
      </c>
      <c r="F19" s="224" t="s">
        <v>227</v>
      </c>
    </row>
    <row r="20" spans="1:6" ht="20.149999999999999" customHeight="1" x14ac:dyDescent="0.2">
      <c r="A20" s="225" t="s">
        <v>219</v>
      </c>
      <c r="B20" s="226"/>
      <c r="C20" s="227"/>
      <c r="D20" s="228"/>
      <c r="E20" s="229"/>
      <c r="F20" s="230"/>
    </row>
    <row r="21" spans="1:6" ht="20.149999999999999" customHeight="1" x14ac:dyDescent="0.2">
      <c r="A21" s="225" t="s">
        <v>228</v>
      </c>
      <c r="B21" s="226"/>
      <c r="C21" s="227"/>
      <c r="D21" s="231"/>
      <c r="E21" s="232"/>
      <c r="F21" s="230"/>
    </row>
    <row r="22" spans="1:6" ht="20.149999999999999" customHeight="1" x14ac:dyDescent="0.2">
      <c r="A22" s="233" t="s">
        <v>229</v>
      </c>
      <c r="B22" s="226"/>
      <c r="C22" s="234"/>
      <c r="D22" s="231"/>
      <c r="E22" s="232"/>
      <c r="F22" s="235"/>
    </row>
    <row r="23" spans="1:6" ht="20.149999999999999" customHeight="1" x14ac:dyDescent="0.2">
      <c r="A23" s="233" t="s">
        <v>230</v>
      </c>
      <c r="B23" s="226"/>
      <c r="C23" s="234"/>
      <c r="D23" s="231"/>
      <c r="E23" s="232"/>
      <c r="F23" s="235"/>
    </row>
    <row r="24" spans="1:6" ht="20.149999999999999" customHeight="1" x14ac:dyDescent="0.2">
      <c r="A24" s="233" t="s">
        <v>231</v>
      </c>
      <c r="B24" s="226"/>
      <c r="C24" s="234"/>
      <c r="D24" s="231"/>
      <c r="E24" s="232"/>
      <c r="F24" s="235"/>
    </row>
    <row r="25" spans="1:6" ht="20.149999999999999" customHeight="1" thickBot="1" x14ac:dyDescent="0.25">
      <c r="A25" s="233" t="s">
        <v>232</v>
      </c>
      <c r="B25" s="226"/>
      <c r="C25" s="236"/>
      <c r="D25" s="237"/>
      <c r="E25" s="232"/>
      <c r="F25" s="238"/>
    </row>
    <row r="26" spans="1:6" ht="20.149999999999999" customHeight="1" thickBot="1" x14ac:dyDescent="0.25">
      <c r="A26" s="239" t="s">
        <v>51</v>
      </c>
      <c r="B26" s="240"/>
      <c r="C26" s="241"/>
      <c r="D26" s="249"/>
      <c r="E26" s="243"/>
      <c r="F26" s="244"/>
    </row>
    <row r="27" spans="1:6" ht="20.149999999999999" customHeight="1" x14ac:dyDescent="0.2">
      <c r="A27" s="245"/>
      <c r="B27" s="246"/>
      <c r="C27" s="245"/>
      <c r="D27" s="250"/>
      <c r="E27" s="248"/>
      <c r="F27" s="245"/>
    </row>
    <row r="28" spans="1:6" ht="20" customHeight="1" thickBot="1" x14ac:dyDescent="0.25">
      <c r="A28" s="215" t="s">
        <v>234</v>
      </c>
    </row>
    <row r="29" spans="1:6" ht="19.5" customHeight="1" x14ac:dyDescent="0.2">
      <c r="A29" s="256" t="str">
        <f>内訳書!A6</f>
        <v>(1)医療機器整備等の方針策定支援</v>
      </c>
      <c r="B29" s="216"/>
      <c r="C29" s="216"/>
      <c r="D29" s="216"/>
      <c r="E29" s="216"/>
      <c r="F29" s="217"/>
    </row>
    <row r="30" spans="1:6" ht="20.149999999999999" customHeight="1" x14ac:dyDescent="0.2">
      <c r="A30" s="254" t="s">
        <v>244</v>
      </c>
      <c r="B30" s="253"/>
      <c r="C30" s="253"/>
      <c r="D30" s="253"/>
      <c r="F30" s="255"/>
    </row>
    <row r="31" spans="1:6" ht="20.149999999999999" customHeight="1" thickBot="1" x14ac:dyDescent="0.25">
      <c r="A31" s="218"/>
      <c r="B31" s="293"/>
      <c r="C31" s="293"/>
      <c r="D31" s="293"/>
      <c r="E31" s="219"/>
      <c r="F31" s="221" t="s">
        <v>222</v>
      </c>
    </row>
    <row r="32" spans="1:6" ht="20" customHeight="1" thickBot="1" x14ac:dyDescent="0.25">
      <c r="A32" s="222" t="s">
        <v>223</v>
      </c>
      <c r="B32" s="223" t="s">
        <v>224</v>
      </c>
      <c r="C32" s="223" t="s">
        <v>225</v>
      </c>
      <c r="D32" s="223" t="s">
        <v>195</v>
      </c>
      <c r="E32" s="223" t="s">
        <v>226</v>
      </c>
      <c r="F32" s="224" t="s">
        <v>227</v>
      </c>
    </row>
    <row r="33" spans="1:6" ht="20.149999999999999" customHeight="1" x14ac:dyDescent="0.2">
      <c r="A33" s="225" t="s">
        <v>219</v>
      </c>
      <c r="B33" s="226"/>
      <c r="C33" s="227"/>
      <c r="D33" s="228"/>
      <c r="E33" s="229"/>
      <c r="F33" s="230"/>
    </row>
    <row r="34" spans="1:6" ht="20.149999999999999" customHeight="1" x14ac:dyDescent="0.2">
      <c r="A34" s="225" t="s">
        <v>228</v>
      </c>
      <c r="B34" s="226"/>
      <c r="C34" s="227"/>
      <c r="D34" s="231"/>
      <c r="E34" s="232"/>
      <c r="F34" s="230"/>
    </row>
    <row r="35" spans="1:6" ht="20.149999999999999" customHeight="1" x14ac:dyDescent="0.2">
      <c r="A35" s="233" t="s">
        <v>229</v>
      </c>
      <c r="B35" s="226"/>
      <c r="C35" s="234"/>
      <c r="D35" s="231"/>
      <c r="E35" s="232"/>
      <c r="F35" s="235"/>
    </row>
    <row r="36" spans="1:6" ht="20.149999999999999" customHeight="1" x14ac:dyDescent="0.2">
      <c r="A36" s="233" t="s">
        <v>230</v>
      </c>
      <c r="B36" s="226"/>
      <c r="C36" s="234"/>
      <c r="D36" s="231"/>
      <c r="E36" s="232"/>
      <c r="F36" s="235"/>
    </row>
    <row r="37" spans="1:6" ht="20.149999999999999" customHeight="1" x14ac:dyDescent="0.2">
      <c r="A37" s="233" t="s">
        <v>231</v>
      </c>
      <c r="B37" s="226"/>
      <c r="C37" s="234"/>
      <c r="D37" s="231"/>
      <c r="E37" s="232"/>
      <c r="F37" s="235"/>
    </row>
    <row r="38" spans="1:6" ht="20.149999999999999" customHeight="1" thickBot="1" x14ac:dyDescent="0.25">
      <c r="A38" s="233" t="s">
        <v>232</v>
      </c>
      <c r="B38" s="226"/>
      <c r="C38" s="236"/>
      <c r="D38" s="237"/>
      <c r="E38" s="232"/>
      <c r="F38" s="238"/>
    </row>
    <row r="39" spans="1:6" ht="20.149999999999999" customHeight="1" thickBot="1" x14ac:dyDescent="0.25">
      <c r="A39" s="239" t="s">
        <v>51</v>
      </c>
      <c r="B39" s="240"/>
      <c r="C39" s="241"/>
      <c r="D39" s="249"/>
      <c r="E39" s="243"/>
      <c r="F39" s="244"/>
    </row>
    <row r="40" spans="1:6" ht="20.149999999999999" customHeight="1" x14ac:dyDescent="0.2">
      <c r="A40" s="245"/>
      <c r="B40" s="246"/>
      <c r="C40" s="245"/>
      <c r="D40" s="250"/>
      <c r="E40" s="248"/>
      <c r="F40" s="245"/>
    </row>
    <row r="41" spans="1:6" ht="20.149999999999999" customHeight="1" thickBot="1" x14ac:dyDescent="0.25">
      <c r="A41" s="215" t="s">
        <v>235</v>
      </c>
    </row>
    <row r="42" spans="1:6" ht="19.5" customHeight="1" x14ac:dyDescent="0.2">
      <c r="A42" s="256" t="str">
        <f>内訳書!A22</f>
        <v>(2) 医療面（施設基準等）からの基本設計検討支援</v>
      </c>
      <c r="B42" s="216"/>
      <c r="C42" s="216"/>
      <c r="D42" s="216"/>
      <c r="E42" s="216"/>
      <c r="F42" s="217"/>
    </row>
    <row r="43" spans="1:6" ht="20.149999999999999" customHeight="1" x14ac:dyDescent="0.2">
      <c r="A43" s="254" t="s">
        <v>250</v>
      </c>
      <c r="B43" s="253"/>
      <c r="C43" s="253"/>
      <c r="D43" s="253"/>
      <c r="F43" s="255"/>
    </row>
    <row r="44" spans="1:6" ht="20.149999999999999" customHeight="1" thickBot="1" x14ac:dyDescent="0.25">
      <c r="A44" s="218"/>
      <c r="B44" s="219"/>
      <c r="C44" s="220"/>
      <c r="D44" s="251"/>
      <c r="E44" s="219"/>
      <c r="F44" s="221" t="s">
        <v>222</v>
      </c>
    </row>
    <row r="45" spans="1:6" ht="20.149999999999999" customHeight="1" thickBot="1" x14ac:dyDescent="0.25">
      <c r="A45" s="222" t="s">
        <v>223</v>
      </c>
      <c r="B45" s="223" t="s">
        <v>224</v>
      </c>
      <c r="C45" s="223" t="s">
        <v>225</v>
      </c>
      <c r="D45" s="223" t="s">
        <v>195</v>
      </c>
      <c r="E45" s="223" t="s">
        <v>226</v>
      </c>
      <c r="F45" s="224" t="s">
        <v>227</v>
      </c>
    </row>
    <row r="46" spans="1:6" ht="20.149999999999999" customHeight="1" x14ac:dyDescent="0.2">
      <c r="A46" s="225" t="s">
        <v>219</v>
      </c>
      <c r="B46" s="226"/>
      <c r="C46" s="227"/>
      <c r="D46" s="228"/>
      <c r="E46" s="229"/>
      <c r="F46" s="230"/>
    </row>
    <row r="47" spans="1:6" ht="20.149999999999999" customHeight="1" x14ac:dyDescent="0.2">
      <c r="A47" s="225" t="s">
        <v>228</v>
      </c>
      <c r="B47" s="226"/>
      <c r="C47" s="227"/>
      <c r="D47" s="231"/>
      <c r="E47" s="232"/>
      <c r="F47" s="230"/>
    </row>
    <row r="48" spans="1:6" ht="20.149999999999999" customHeight="1" x14ac:dyDescent="0.2">
      <c r="A48" s="233" t="s">
        <v>229</v>
      </c>
      <c r="B48" s="226"/>
      <c r="C48" s="234"/>
      <c r="D48" s="231"/>
      <c r="E48" s="232"/>
      <c r="F48" s="235"/>
    </row>
    <row r="49" spans="1:6" ht="20.149999999999999" customHeight="1" x14ac:dyDescent="0.2">
      <c r="A49" s="233" t="s">
        <v>230</v>
      </c>
      <c r="B49" s="226"/>
      <c r="C49" s="234"/>
      <c r="D49" s="231"/>
      <c r="E49" s="232"/>
      <c r="F49" s="235"/>
    </row>
    <row r="50" spans="1:6" ht="20.149999999999999" customHeight="1" x14ac:dyDescent="0.2">
      <c r="A50" s="233" t="s">
        <v>231</v>
      </c>
      <c r="B50" s="226"/>
      <c r="C50" s="234"/>
      <c r="D50" s="231"/>
      <c r="E50" s="232"/>
      <c r="F50" s="235"/>
    </row>
    <row r="51" spans="1:6" ht="20.149999999999999" customHeight="1" thickBot="1" x14ac:dyDescent="0.25">
      <c r="A51" s="233" t="s">
        <v>232</v>
      </c>
      <c r="B51" s="226"/>
      <c r="C51" s="236"/>
      <c r="D51" s="237"/>
      <c r="E51" s="232"/>
      <c r="F51" s="238"/>
    </row>
    <row r="52" spans="1:6" ht="20.149999999999999" customHeight="1" thickBot="1" x14ac:dyDescent="0.25">
      <c r="A52" s="239" t="s">
        <v>51</v>
      </c>
      <c r="B52" s="240"/>
      <c r="C52" s="252"/>
      <c r="D52" s="249"/>
      <c r="E52" s="243"/>
      <c r="F52" s="244"/>
    </row>
    <row r="53" spans="1:6" ht="19.5" customHeight="1" x14ac:dyDescent="0.2">
      <c r="A53" s="245"/>
      <c r="B53" s="246"/>
      <c r="C53" s="245"/>
      <c r="D53" s="250"/>
      <c r="E53" s="248"/>
      <c r="F53" s="245"/>
    </row>
    <row r="54" spans="1:6" ht="20" customHeight="1" x14ac:dyDescent="0.2">
      <c r="A54" s="245"/>
      <c r="B54" s="246"/>
      <c r="C54" s="245"/>
      <c r="D54" s="250"/>
      <c r="E54" s="248"/>
      <c r="F54" s="245"/>
    </row>
    <row r="55" spans="1:6" ht="20" customHeight="1" thickBot="1" x14ac:dyDescent="0.25">
      <c r="A55" s="215" t="s">
        <v>236</v>
      </c>
    </row>
    <row r="56" spans="1:6" ht="19.5" customHeight="1" x14ac:dyDescent="0.2">
      <c r="A56" s="256" t="str">
        <f>内訳書!A22</f>
        <v>(2) 医療面（施設基準等）からの基本設計検討支援</v>
      </c>
      <c r="B56" s="216"/>
      <c r="C56" s="216"/>
      <c r="D56" s="216"/>
      <c r="E56" s="216"/>
      <c r="F56" s="217"/>
    </row>
    <row r="57" spans="1:6" ht="20.149999999999999" customHeight="1" x14ac:dyDescent="0.2">
      <c r="A57" s="254" t="s">
        <v>251</v>
      </c>
      <c r="B57" s="253"/>
      <c r="C57" s="253"/>
      <c r="D57" s="253"/>
      <c r="F57" s="255"/>
    </row>
    <row r="58" spans="1:6" ht="20" customHeight="1" thickBot="1" x14ac:dyDescent="0.25">
      <c r="A58" s="218"/>
      <c r="B58" s="219"/>
      <c r="C58" s="220"/>
      <c r="D58" s="251"/>
      <c r="E58" s="219"/>
      <c r="F58" s="221" t="s">
        <v>222</v>
      </c>
    </row>
    <row r="59" spans="1:6" ht="20" customHeight="1" thickBot="1" x14ac:dyDescent="0.25">
      <c r="A59" s="222" t="s">
        <v>223</v>
      </c>
      <c r="B59" s="223" t="s">
        <v>224</v>
      </c>
      <c r="C59" s="223" t="s">
        <v>225</v>
      </c>
      <c r="D59" s="223" t="s">
        <v>195</v>
      </c>
      <c r="E59" s="223" t="s">
        <v>226</v>
      </c>
      <c r="F59" s="224" t="s">
        <v>227</v>
      </c>
    </row>
    <row r="60" spans="1:6" ht="20" customHeight="1" x14ac:dyDescent="0.2">
      <c r="A60" s="225" t="s">
        <v>219</v>
      </c>
      <c r="B60" s="226"/>
      <c r="C60" s="227"/>
      <c r="D60" s="228"/>
      <c r="E60" s="229"/>
      <c r="F60" s="230"/>
    </row>
    <row r="61" spans="1:6" ht="20" customHeight="1" x14ac:dyDescent="0.2">
      <c r="A61" s="225" t="s">
        <v>228</v>
      </c>
      <c r="B61" s="226"/>
      <c r="C61" s="227"/>
      <c r="D61" s="231"/>
      <c r="E61" s="232"/>
      <c r="F61" s="230"/>
    </row>
    <row r="62" spans="1:6" ht="20" customHeight="1" x14ac:dyDescent="0.2">
      <c r="A62" s="233" t="s">
        <v>229</v>
      </c>
      <c r="B62" s="226"/>
      <c r="C62" s="234"/>
      <c r="D62" s="231"/>
      <c r="E62" s="232"/>
      <c r="F62" s="235"/>
    </row>
    <row r="63" spans="1:6" ht="20" customHeight="1" x14ac:dyDescent="0.2">
      <c r="A63" s="233" t="s">
        <v>230</v>
      </c>
      <c r="B63" s="226"/>
      <c r="C63" s="234"/>
      <c r="D63" s="231"/>
      <c r="E63" s="232"/>
      <c r="F63" s="235"/>
    </row>
    <row r="64" spans="1:6" ht="20" customHeight="1" x14ac:dyDescent="0.2">
      <c r="A64" s="233" t="s">
        <v>231</v>
      </c>
      <c r="B64" s="226"/>
      <c r="C64" s="234"/>
      <c r="D64" s="231"/>
      <c r="E64" s="232"/>
      <c r="F64" s="235"/>
    </row>
    <row r="65" spans="1:6" ht="20" customHeight="1" thickBot="1" x14ac:dyDescent="0.25">
      <c r="A65" s="233" t="s">
        <v>232</v>
      </c>
      <c r="B65" s="226"/>
      <c r="C65" s="236"/>
      <c r="D65" s="237"/>
      <c r="E65" s="232"/>
      <c r="F65" s="238"/>
    </row>
    <row r="66" spans="1:6" ht="20" customHeight="1" thickBot="1" x14ac:dyDescent="0.25">
      <c r="A66" s="239" t="s">
        <v>51</v>
      </c>
      <c r="B66" s="240"/>
      <c r="C66" s="252"/>
      <c r="D66" s="249"/>
      <c r="E66" s="243"/>
      <c r="F66" s="244"/>
    </row>
    <row r="67" spans="1:6" ht="20" customHeight="1" x14ac:dyDescent="0.2"/>
    <row r="68" spans="1:6" ht="20" customHeight="1" x14ac:dyDescent="0.2"/>
    <row r="69" spans="1:6" ht="20" customHeight="1" thickBot="1" x14ac:dyDescent="0.25">
      <c r="A69" s="215" t="s">
        <v>237</v>
      </c>
    </row>
    <row r="70" spans="1:6" ht="19.5" customHeight="1" x14ac:dyDescent="0.2">
      <c r="A70" s="256" t="str">
        <f>内訳書!A34</f>
        <v>(３) 事業全体スケジュールの策定及び工程管理支援</v>
      </c>
      <c r="B70" s="216"/>
      <c r="C70" s="216"/>
      <c r="D70" s="216"/>
      <c r="E70" s="216"/>
      <c r="F70" s="217"/>
    </row>
    <row r="71" spans="1:6" ht="20.149999999999999" customHeight="1" x14ac:dyDescent="0.2">
      <c r="A71" s="254"/>
      <c r="B71" s="253"/>
      <c r="C71" s="253"/>
      <c r="D71" s="253"/>
      <c r="F71" s="255"/>
    </row>
    <row r="72" spans="1:6" ht="20" customHeight="1" thickBot="1" x14ac:dyDescent="0.25">
      <c r="A72" s="218"/>
      <c r="B72" s="219"/>
      <c r="C72" s="220"/>
      <c r="D72" s="251"/>
      <c r="E72" s="219"/>
      <c r="F72" s="221" t="s">
        <v>222</v>
      </c>
    </row>
    <row r="73" spans="1:6" ht="20" customHeight="1" thickBot="1" x14ac:dyDescent="0.25">
      <c r="A73" s="222" t="s">
        <v>223</v>
      </c>
      <c r="B73" s="223" t="s">
        <v>224</v>
      </c>
      <c r="C73" s="223" t="s">
        <v>225</v>
      </c>
      <c r="D73" s="223" t="s">
        <v>195</v>
      </c>
      <c r="E73" s="223" t="s">
        <v>226</v>
      </c>
      <c r="F73" s="224" t="s">
        <v>227</v>
      </c>
    </row>
    <row r="74" spans="1:6" ht="20" customHeight="1" x14ac:dyDescent="0.2">
      <c r="A74" s="225" t="s">
        <v>219</v>
      </c>
      <c r="B74" s="226"/>
      <c r="C74" s="227"/>
      <c r="D74" s="228"/>
      <c r="E74" s="229"/>
      <c r="F74" s="230"/>
    </row>
    <row r="75" spans="1:6" ht="20" customHeight="1" x14ac:dyDescent="0.2">
      <c r="A75" s="225" t="s">
        <v>228</v>
      </c>
      <c r="B75" s="226"/>
      <c r="C75" s="227"/>
      <c r="D75" s="231"/>
      <c r="E75" s="232"/>
      <c r="F75" s="230"/>
    </row>
    <row r="76" spans="1:6" ht="20" customHeight="1" x14ac:dyDescent="0.2">
      <c r="A76" s="233" t="s">
        <v>229</v>
      </c>
      <c r="B76" s="226"/>
      <c r="C76" s="234"/>
      <c r="D76" s="231"/>
      <c r="E76" s="232"/>
      <c r="F76" s="235"/>
    </row>
    <row r="77" spans="1:6" ht="20" customHeight="1" x14ac:dyDescent="0.2">
      <c r="A77" s="233" t="s">
        <v>230</v>
      </c>
      <c r="B77" s="226"/>
      <c r="C77" s="234"/>
      <c r="D77" s="231"/>
      <c r="E77" s="232"/>
      <c r="F77" s="235"/>
    </row>
    <row r="78" spans="1:6" ht="20" customHeight="1" x14ac:dyDescent="0.2">
      <c r="A78" s="233" t="s">
        <v>231</v>
      </c>
      <c r="B78" s="226"/>
      <c r="C78" s="234"/>
      <c r="D78" s="231"/>
      <c r="E78" s="232"/>
      <c r="F78" s="235"/>
    </row>
    <row r="79" spans="1:6" ht="20" customHeight="1" thickBot="1" x14ac:dyDescent="0.25">
      <c r="A79" s="233" t="s">
        <v>232</v>
      </c>
      <c r="B79" s="226"/>
      <c r="C79" s="236"/>
      <c r="D79" s="237"/>
      <c r="E79" s="232"/>
      <c r="F79" s="238"/>
    </row>
    <row r="80" spans="1:6" ht="20" customHeight="1" thickBot="1" x14ac:dyDescent="0.25">
      <c r="A80" s="239" t="s">
        <v>51</v>
      </c>
      <c r="B80" s="240"/>
      <c r="C80" s="252"/>
      <c r="D80" s="249"/>
      <c r="E80" s="243"/>
      <c r="F80" s="244"/>
    </row>
    <row r="81" spans="1:6" ht="20" customHeight="1" x14ac:dyDescent="0.2"/>
    <row r="82" spans="1:6" ht="20" customHeight="1" x14ac:dyDescent="0.2"/>
    <row r="83" spans="1:6" ht="20" customHeight="1" thickBot="1" x14ac:dyDescent="0.25">
      <c r="A83" s="215" t="s">
        <v>238</v>
      </c>
    </row>
    <row r="84" spans="1:6" ht="19.5" customHeight="1" x14ac:dyDescent="0.2">
      <c r="A84" s="256" t="str">
        <f>内訳書!A38</f>
        <v>(４) 会議等の運営支援</v>
      </c>
      <c r="B84" s="216"/>
      <c r="C84" s="216"/>
      <c r="D84" s="216"/>
      <c r="E84" s="216"/>
      <c r="F84" s="217"/>
    </row>
    <row r="85" spans="1:6" ht="20.149999999999999" customHeight="1" x14ac:dyDescent="0.2">
      <c r="A85" s="254"/>
      <c r="B85" s="253"/>
      <c r="C85" s="253"/>
      <c r="D85" s="253"/>
      <c r="F85" s="255"/>
    </row>
    <row r="86" spans="1:6" ht="20" customHeight="1" thickBot="1" x14ac:dyDescent="0.25">
      <c r="A86" s="218"/>
      <c r="B86" s="219"/>
      <c r="C86" s="220"/>
      <c r="D86" s="251"/>
      <c r="E86" s="219"/>
      <c r="F86" s="221" t="s">
        <v>222</v>
      </c>
    </row>
    <row r="87" spans="1:6" ht="20" customHeight="1" thickBot="1" x14ac:dyDescent="0.25">
      <c r="A87" s="222" t="s">
        <v>223</v>
      </c>
      <c r="B87" s="223" t="s">
        <v>224</v>
      </c>
      <c r="C87" s="223" t="s">
        <v>225</v>
      </c>
      <c r="D87" s="223" t="s">
        <v>195</v>
      </c>
      <c r="E87" s="223" t="s">
        <v>226</v>
      </c>
      <c r="F87" s="224" t="s">
        <v>227</v>
      </c>
    </row>
    <row r="88" spans="1:6" ht="20" customHeight="1" x14ac:dyDescent="0.2">
      <c r="A88" s="225" t="s">
        <v>219</v>
      </c>
      <c r="B88" s="226"/>
      <c r="C88" s="227"/>
      <c r="D88" s="228"/>
      <c r="E88" s="229"/>
      <c r="F88" s="230"/>
    </row>
    <row r="89" spans="1:6" ht="20" customHeight="1" x14ac:dyDescent="0.2">
      <c r="A89" s="225" t="s">
        <v>228</v>
      </c>
      <c r="B89" s="226"/>
      <c r="C89" s="227"/>
      <c r="D89" s="231"/>
      <c r="E89" s="232"/>
      <c r="F89" s="230"/>
    </row>
    <row r="90" spans="1:6" ht="20" customHeight="1" x14ac:dyDescent="0.2">
      <c r="A90" s="233" t="s">
        <v>229</v>
      </c>
      <c r="B90" s="226"/>
      <c r="C90" s="234"/>
      <c r="D90" s="231"/>
      <c r="E90" s="232"/>
      <c r="F90" s="235"/>
    </row>
    <row r="91" spans="1:6" ht="20" customHeight="1" x14ac:dyDescent="0.2">
      <c r="A91" s="233" t="s">
        <v>230</v>
      </c>
      <c r="B91" s="226"/>
      <c r="C91" s="234"/>
      <c r="D91" s="231"/>
      <c r="E91" s="232"/>
      <c r="F91" s="235"/>
    </row>
    <row r="92" spans="1:6" ht="20" customHeight="1" x14ac:dyDescent="0.2">
      <c r="A92" s="233" t="s">
        <v>231</v>
      </c>
      <c r="B92" s="226"/>
      <c r="C92" s="234"/>
      <c r="D92" s="231"/>
      <c r="E92" s="232"/>
      <c r="F92" s="235"/>
    </row>
    <row r="93" spans="1:6" ht="20" customHeight="1" thickBot="1" x14ac:dyDescent="0.25">
      <c r="A93" s="233" t="s">
        <v>232</v>
      </c>
      <c r="B93" s="226"/>
      <c r="C93" s="236"/>
      <c r="D93" s="237"/>
      <c r="E93" s="232"/>
      <c r="F93" s="238"/>
    </row>
    <row r="94" spans="1:6" ht="20" customHeight="1" thickBot="1" x14ac:dyDescent="0.25">
      <c r="A94" s="239" t="s">
        <v>51</v>
      </c>
      <c r="B94" s="240"/>
      <c r="C94" s="252"/>
      <c r="D94" s="249"/>
      <c r="E94" s="243"/>
      <c r="F94" s="244"/>
    </row>
    <row r="95" spans="1:6" ht="20" customHeight="1" x14ac:dyDescent="0.2"/>
    <row r="96" spans="1:6" ht="20" customHeight="1" x14ac:dyDescent="0.2"/>
    <row r="97" ht="20" customHeight="1" x14ac:dyDescent="0.2"/>
    <row r="98" ht="20" customHeight="1" x14ac:dyDescent="0.2"/>
    <row r="99" ht="20" customHeight="1" x14ac:dyDescent="0.2"/>
    <row r="100" ht="20" customHeight="1" x14ac:dyDescent="0.2"/>
    <row r="101" ht="20" customHeight="1" x14ac:dyDescent="0.2"/>
    <row r="102" ht="20" customHeight="1" x14ac:dyDescent="0.2"/>
    <row r="103" ht="20" customHeight="1" x14ac:dyDescent="0.2"/>
    <row r="104" ht="20" customHeight="1" x14ac:dyDescent="0.2"/>
    <row r="105" ht="20" customHeight="1" x14ac:dyDescent="0.2"/>
    <row r="106" ht="20" customHeight="1" x14ac:dyDescent="0.2"/>
    <row r="107" ht="20" customHeight="1" x14ac:dyDescent="0.2"/>
    <row r="108" ht="20" customHeight="1" x14ac:dyDescent="0.2"/>
    <row r="109" ht="20" customHeight="1" x14ac:dyDescent="0.2"/>
    <row r="110" ht="20" customHeight="1" x14ac:dyDescent="0.2"/>
    <row r="111" ht="20" customHeight="1" x14ac:dyDescent="0.2"/>
    <row r="112" ht="20" customHeight="1" x14ac:dyDescent="0.2"/>
    <row r="113" ht="20" customHeight="1" x14ac:dyDescent="0.2"/>
    <row r="114" ht="20" customHeight="1" x14ac:dyDescent="0.2"/>
    <row r="115" ht="20" customHeight="1" x14ac:dyDescent="0.2"/>
    <row r="116" ht="20" customHeight="1" x14ac:dyDescent="0.2"/>
    <row r="117" ht="20" customHeight="1" x14ac:dyDescent="0.2"/>
    <row r="118" ht="20" customHeight="1" x14ac:dyDescent="0.2"/>
    <row r="119" ht="20" customHeight="1" x14ac:dyDescent="0.2"/>
    <row r="120" ht="20" customHeight="1" x14ac:dyDescent="0.2"/>
    <row r="121" ht="20" customHeight="1" x14ac:dyDescent="0.2"/>
    <row r="122" ht="20" customHeight="1" x14ac:dyDescent="0.2"/>
    <row r="123" ht="20" customHeight="1" x14ac:dyDescent="0.2"/>
    <row r="124" ht="20" customHeight="1" x14ac:dyDescent="0.2"/>
    <row r="125" ht="20" customHeight="1" x14ac:dyDescent="0.2"/>
    <row r="126" ht="20" customHeight="1" x14ac:dyDescent="0.2"/>
    <row r="127" ht="20" customHeight="1" x14ac:dyDescent="0.2"/>
    <row r="128" ht="20" customHeight="1" x14ac:dyDescent="0.2"/>
    <row r="129" ht="20" customHeight="1" x14ac:dyDescent="0.2"/>
    <row r="130" ht="20" customHeight="1" x14ac:dyDescent="0.2"/>
    <row r="131" ht="20" customHeight="1" x14ac:dyDescent="0.2"/>
    <row r="132" ht="20" customHeight="1" x14ac:dyDescent="0.2"/>
    <row r="133" ht="20" customHeight="1" x14ac:dyDescent="0.2"/>
    <row r="134" ht="20" customHeight="1" x14ac:dyDescent="0.2"/>
    <row r="135" ht="20" customHeight="1" x14ac:dyDescent="0.2"/>
    <row r="136" ht="20" customHeight="1" x14ac:dyDescent="0.2"/>
    <row r="137" ht="20" customHeight="1" x14ac:dyDescent="0.2"/>
    <row r="138" ht="20" customHeight="1" x14ac:dyDescent="0.2"/>
    <row r="139" ht="20" customHeight="1" x14ac:dyDescent="0.2"/>
    <row r="140" ht="20" customHeight="1" x14ac:dyDescent="0.2"/>
    <row r="141" ht="20" customHeight="1" x14ac:dyDescent="0.2"/>
    <row r="142" ht="20" customHeight="1" x14ac:dyDescent="0.2"/>
    <row r="143" ht="20" customHeight="1" x14ac:dyDescent="0.2"/>
    <row r="144" ht="20" customHeight="1" x14ac:dyDescent="0.2"/>
    <row r="145" ht="20" customHeight="1" x14ac:dyDescent="0.2"/>
    <row r="146" ht="20" customHeight="1" x14ac:dyDescent="0.2"/>
    <row r="147" ht="20" customHeight="1" x14ac:dyDescent="0.2"/>
    <row r="148" ht="20" customHeight="1" x14ac:dyDescent="0.2"/>
    <row r="149" ht="20" customHeight="1" x14ac:dyDescent="0.2"/>
    <row r="150" ht="20" customHeight="1" x14ac:dyDescent="0.2"/>
    <row r="151" ht="20" customHeight="1" x14ac:dyDescent="0.2"/>
    <row r="152" ht="20" customHeight="1" x14ac:dyDescent="0.2"/>
    <row r="153" ht="20" customHeight="1" x14ac:dyDescent="0.2"/>
    <row r="154" ht="20" customHeight="1" x14ac:dyDescent="0.2"/>
    <row r="155" ht="20" customHeight="1" x14ac:dyDescent="0.2"/>
    <row r="156" ht="20" customHeight="1" x14ac:dyDescent="0.2"/>
    <row r="157" ht="20" customHeight="1" x14ac:dyDescent="0.2"/>
    <row r="158" ht="20" customHeight="1" x14ac:dyDescent="0.2"/>
    <row r="159" ht="20" customHeight="1" x14ac:dyDescent="0.2"/>
    <row r="160" ht="20" customHeight="1" x14ac:dyDescent="0.2"/>
    <row r="161" ht="20" customHeight="1" x14ac:dyDescent="0.2"/>
    <row r="162" ht="20" customHeight="1" x14ac:dyDescent="0.2"/>
    <row r="163" ht="20" customHeight="1" x14ac:dyDescent="0.2"/>
    <row r="164" ht="20" customHeight="1" x14ac:dyDescent="0.2"/>
    <row r="165" ht="20" customHeight="1" x14ac:dyDescent="0.2"/>
    <row r="166" ht="20" customHeight="1" x14ac:dyDescent="0.2"/>
    <row r="167" ht="20" customHeight="1" x14ac:dyDescent="0.2"/>
    <row r="168" ht="20" customHeight="1" x14ac:dyDescent="0.2"/>
    <row r="169" ht="20" customHeight="1" x14ac:dyDescent="0.2"/>
    <row r="170" ht="20" customHeight="1" x14ac:dyDescent="0.2"/>
    <row r="171" ht="20" customHeight="1" x14ac:dyDescent="0.2"/>
    <row r="172" ht="20" customHeight="1" x14ac:dyDescent="0.2"/>
    <row r="173" ht="20" customHeight="1" x14ac:dyDescent="0.2"/>
    <row r="174" ht="20" customHeight="1" x14ac:dyDescent="0.2"/>
    <row r="175" ht="20" customHeight="1" x14ac:dyDescent="0.2"/>
    <row r="176" ht="20" customHeight="1" x14ac:dyDescent="0.2"/>
    <row r="177" ht="20" customHeight="1" x14ac:dyDescent="0.2"/>
    <row r="178" ht="20" customHeight="1" x14ac:dyDescent="0.2"/>
    <row r="179" ht="20" customHeight="1" x14ac:dyDescent="0.2"/>
    <row r="180" ht="20" customHeight="1" x14ac:dyDescent="0.2"/>
    <row r="181" ht="20" customHeight="1" x14ac:dyDescent="0.2"/>
    <row r="182" ht="20" customHeight="1" x14ac:dyDescent="0.2"/>
    <row r="183" ht="20" customHeight="1" x14ac:dyDescent="0.2"/>
    <row r="184" ht="20" customHeight="1" x14ac:dyDescent="0.2"/>
    <row r="185" ht="20" customHeight="1" x14ac:dyDescent="0.2"/>
    <row r="186" ht="20" customHeight="1" x14ac:dyDescent="0.2"/>
    <row r="187" ht="20" customHeight="1" x14ac:dyDescent="0.2"/>
    <row r="188" ht="20" customHeight="1" x14ac:dyDescent="0.2"/>
    <row r="189" ht="20" customHeight="1" x14ac:dyDescent="0.2"/>
    <row r="190" ht="20" customHeight="1" x14ac:dyDescent="0.2"/>
    <row r="191" ht="20" customHeight="1" x14ac:dyDescent="0.2"/>
    <row r="192" ht="20" customHeight="1" x14ac:dyDescent="0.2"/>
    <row r="193" ht="20" customHeight="1" x14ac:dyDescent="0.2"/>
  </sheetData>
  <mergeCells count="3">
    <mergeCell ref="B31:D31"/>
    <mergeCell ref="A1:F1"/>
    <mergeCell ref="B18:D18"/>
  </mergeCells>
  <phoneticPr fontId="2"/>
  <pageMargins left="0.75" right="0.37" top="0.38" bottom="0.33" header="0.25" footer="0.28000000000000003"/>
  <pageSetup paperSize="9" scale="75" fitToWidth="0" fitToHeight="0" orientation="portrait" r:id="rId1"/>
  <headerFooter alignWithMargins="0"/>
  <rowBreaks count="1" manualBreakCount="1">
    <brk id="5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R67"/>
  <sheetViews>
    <sheetView workbookViewId="0"/>
  </sheetViews>
  <sheetFormatPr defaultColWidth="9" defaultRowHeight="13" x14ac:dyDescent="0.2"/>
  <cols>
    <col min="1" max="1" width="8" style="25" customWidth="1"/>
    <col min="2" max="2" width="4.6328125" style="25" customWidth="1"/>
    <col min="3" max="3" width="7.6328125" style="25" customWidth="1"/>
    <col min="4" max="4" width="2.6328125" style="25" customWidth="1"/>
    <col min="5" max="5" width="6.7265625" style="25" customWidth="1"/>
    <col min="6" max="6" width="4.90625" style="25" customWidth="1"/>
    <col min="7" max="7" width="7.6328125" style="25" customWidth="1"/>
    <col min="8" max="8" width="2.6328125" style="25" customWidth="1"/>
    <col min="9" max="9" width="3.6328125" style="25" customWidth="1"/>
    <col min="10" max="10" width="4.6328125" style="25" customWidth="1"/>
    <col min="11" max="13" width="3.6328125" style="25" customWidth="1"/>
    <col min="14" max="16" width="4.6328125" style="25" customWidth="1"/>
    <col min="17" max="17" width="2.453125" style="25" customWidth="1"/>
    <col min="18" max="18" width="5.6328125" style="25" customWidth="1"/>
    <col min="19" max="19" width="3.6328125" style="25" customWidth="1"/>
    <col min="20" max="20" width="2.6328125" style="25" customWidth="1"/>
    <col min="21" max="21" width="10" style="25" customWidth="1"/>
    <col min="22" max="22" width="2.6328125" style="25" customWidth="1"/>
    <col min="23" max="23" width="9" style="25"/>
    <col min="24" max="24" width="2.6328125" style="25" customWidth="1"/>
    <col min="25" max="25" width="9" style="25"/>
    <col min="26" max="26" width="2.6328125" style="25" customWidth="1"/>
    <col min="27" max="27" width="9" style="25"/>
    <col min="28" max="28" width="2.6328125" style="25" customWidth="1"/>
    <col min="29" max="29" width="9" style="25"/>
    <col min="30" max="30" width="2.6328125" style="25" customWidth="1"/>
    <col min="31" max="31" width="9" style="25"/>
    <col min="32" max="32" width="2.6328125" style="25" customWidth="1"/>
    <col min="33" max="33" width="9.453125" style="25" customWidth="1"/>
    <col min="34" max="34" width="2.6328125" style="25" customWidth="1"/>
    <col min="35" max="36" width="9" style="25"/>
    <col min="37" max="37" width="11.26953125" style="25" customWidth="1"/>
    <col min="38" max="16384" width="9" style="25"/>
  </cols>
  <sheetData>
    <row r="1" spans="2:44" x14ac:dyDescent="0.2">
      <c r="B1" s="26"/>
      <c r="C1" s="26"/>
      <c r="D1" s="26"/>
      <c r="E1" s="27"/>
      <c r="F1" s="27"/>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8" t="s">
        <v>60</v>
      </c>
      <c r="AK1" s="29">
        <v>37721</v>
      </c>
      <c r="AL1" s="26"/>
      <c r="AM1" s="26"/>
      <c r="AN1" s="26"/>
      <c r="AO1" s="26"/>
      <c r="AP1" s="26"/>
      <c r="AQ1" s="26"/>
      <c r="AR1" s="26"/>
    </row>
    <row r="2" spans="2:44" x14ac:dyDescent="0.2">
      <c r="B2" s="26"/>
      <c r="C2" s="26"/>
      <c r="D2" s="26"/>
      <c r="E2" s="30" t="s">
        <v>61</v>
      </c>
      <c r="F2" s="27"/>
      <c r="G2" s="26"/>
      <c r="H2" s="26"/>
      <c r="I2" s="31"/>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8" t="s">
        <v>62</v>
      </c>
      <c r="AL2" s="26"/>
      <c r="AM2" s="28" t="s">
        <v>63</v>
      </c>
      <c r="AN2" s="26"/>
      <c r="AO2" s="26"/>
      <c r="AP2" s="26"/>
      <c r="AQ2" s="26"/>
      <c r="AR2" s="26"/>
    </row>
    <row r="3" spans="2:44" x14ac:dyDescent="0.2">
      <c r="B3" s="26"/>
      <c r="C3" s="26"/>
      <c r="D3" s="26"/>
      <c r="E3" s="26"/>
      <c r="F3" s="26"/>
      <c r="G3" s="26"/>
      <c r="H3" s="26"/>
      <c r="I3" s="26"/>
      <c r="J3" s="26"/>
      <c r="K3" s="26"/>
      <c r="L3" s="26"/>
      <c r="M3" s="26"/>
      <c r="N3" s="26"/>
      <c r="O3" s="26"/>
      <c r="P3" s="26"/>
      <c r="Q3" s="26"/>
      <c r="R3" s="26"/>
      <c r="S3" s="26"/>
      <c r="T3" s="28" t="s">
        <v>64</v>
      </c>
      <c r="U3" s="26"/>
      <c r="V3" s="26"/>
      <c r="W3" s="26"/>
      <c r="X3" s="26"/>
      <c r="Y3" s="26"/>
      <c r="Z3" s="26"/>
      <c r="AA3" s="26"/>
      <c r="AB3" s="26"/>
      <c r="AC3" s="26"/>
      <c r="AD3" s="26"/>
      <c r="AE3" s="26"/>
      <c r="AF3" s="26"/>
      <c r="AG3" s="26"/>
      <c r="AH3" s="26"/>
      <c r="AI3" s="26"/>
      <c r="AJ3" s="32"/>
      <c r="AK3" s="33" t="s">
        <v>65</v>
      </c>
      <c r="AL3" s="33" t="s">
        <v>66</v>
      </c>
      <c r="AM3" s="33" t="s">
        <v>67</v>
      </c>
      <c r="AN3" s="33" t="s">
        <v>68</v>
      </c>
      <c r="AO3" s="33" t="s">
        <v>69</v>
      </c>
      <c r="AP3" s="33" t="s">
        <v>70</v>
      </c>
      <c r="AQ3" s="33" t="s">
        <v>71</v>
      </c>
      <c r="AR3" s="26"/>
    </row>
    <row r="4" spans="2:44" x14ac:dyDescent="0.2">
      <c r="B4" s="28" t="s">
        <v>72</v>
      </c>
      <c r="C4" s="26"/>
      <c r="D4" s="26"/>
      <c r="E4" s="34"/>
      <c r="F4" s="35" t="e">
        <f>#REF!</f>
        <v>#REF!</v>
      </c>
      <c r="G4" s="36"/>
      <c r="H4" s="36"/>
      <c r="I4" s="36"/>
      <c r="J4" s="36"/>
      <c r="K4" s="36"/>
      <c r="L4" s="36"/>
      <c r="M4" s="36"/>
      <c r="N4" s="36"/>
      <c r="O4" s="36"/>
      <c r="P4" s="36"/>
      <c r="Q4" s="37"/>
      <c r="R4" s="37"/>
      <c r="S4" s="26"/>
      <c r="T4" s="26"/>
      <c r="U4" s="26" t="s">
        <v>58</v>
      </c>
      <c r="V4" s="26"/>
      <c r="W4" s="26"/>
      <c r="X4" s="26"/>
      <c r="Y4" s="26"/>
      <c r="Z4" s="26"/>
      <c r="AA4" s="26"/>
      <c r="AB4" s="26"/>
      <c r="AC4" s="26"/>
      <c r="AD4" s="26"/>
      <c r="AE4" s="26"/>
      <c r="AF4" s="26"/>
      <c r="AG4" s="26"/>
      <c r="AH4" s="26"/>
      <c r="AI4" s="26"/>
      <c r="AJ4" s="31">
        <v>1</v>
      </c>
      <c r="AK4" s="38">
        <v>1000</v>
      </c>
      <c r="AL4" s="39">
        <f>ROUND(AM4*0.9,0)</f>
        <v>4</v>
      </c>
      <c r="AM4" s="39">
        <f>ROUND(0.02064*(AK4^0.7662),0)</f>
        <v>4</v>
      </c>
      <c r="AN4" s="39">
        <f t="shared" ref="AN4:AN57" si="0">ROUND(AM4*1.1,0)</f>
        <v>4</v>
      </c>
      <c r="AO4" s="40" t="e">
        <f t="shared" ref="AO4:AO57" si="1">IF($C$26&gt;AK4,1,0)</f>
        <v>#REF!</v>
      </c>
      <c r="AP4" s="40" t="e">
        <f t="shared" ref="AP4:AP57" si="2">IF($C$33&gt;AK4,1,0)</f>
        <v>#REF!</v>
      </c>
      <c r="AQ4" s="40" t="e">
        <f t="shared" ref="AQ4:AQ57" si="3">IF($C$40&gt;AK4,1,0)</f>
        <v>#REF!</v>
      </c>
      <c r="AR4" s="26"/>
    </row>
    <row r="5" spans="2:44" x14ac:dyDescent="0.2">
      <c r="B5" s="26"/>
      <c r="C5" s="26"/>
      <c r="D5" s="26"/>
      <c r="E5" s="34"/>
      <c r="F5" s="26"/>
      <c r="G5" s="41"/>
      <c r="H5" s="41"/>
      <c r="I5" s="41"/>
      <c r="J5" s="41"/>
      <c r="K5" s="41"/>
      <c r="L5" s="41"/>
      <c r="M5" s="41"/>
      <c r="N5" s="315"/>
      <c r="O5" s="316"/>
      <c r="P5" s="316"/>
      <c r="Q5" s="316"/>
      <c r="R5" s="316"/>
      <c r="S5" s="26"/>
      <c r="T5" s="26"/>
      <c r="U5" s="28" t="s">
        <v>73</v>
      </c>
      <c r="V5" s="305" t="s">
        <v>74</v>
      </c>
      <c r="W5" s="305"/>
      <c r="X5" s="28" t="s">
        <v>75</v>
      </c>
      <c r="Y5" s="42" t="s">
        <v>76</v>
      </c>
      <c r="Z5" s="313" t="s">
        <v>77</v>
      </c>
      <c r="AA5" s="313"/>
      <c r="AB5" s="28" t="s">
        <v>78</v>
      </c>
      <c r="AC5" s="42" t="s">
        <v>79</v>
      </c>
      <c r="AD5" s="306" t="s">
        <v>80</v>
      </c>
      <c r="AE5" s="306"/>
      <c r="AF5" s="43"/>
      <c r="AG5" s="43"/>
      <c r="AH5" s="34"/>
      <c r="AI5" s="26"/>
      <c r="AJ5" s="31">
        <f t="shared" ref="AJ5:AJ57" si="4">AJ4+1</f>
        <v>2</v>
      </c>
      <c r="AK5" s="38">
        <v>1200</v>
      </c>
      <c r="AL5" s="39">
        <f t="shared" ref="AL5:AL57" si="5">ROUND(AM5*0.9,0)</f>
        <v>5</v>
      </c>
      <c r="AM5" s="39">
        <f t="shared" ref="AM5:AM57" si="6">ROUND(0.02064*(AK5^0.7662),0)</f>
        <v>5</v>
      </c>
      <c r="AN5" s="39">
        <f t="shared" si="0"/>
        <v>6</v>
      </c>
      <c r="AO5" s="40" t="e">
        <f t="shared" si="1"/>
        <v>#REF!</v>
      </c>
      <c r="AP5" s="40" t="e">
        <f t="shared" si="2"/>
        <v>#REF!</v>
      </c>
      <c r="AQ5" s="40" t="e">
        <f t="shared" si="3"/>
        <v>#REF!</v>
      </c>
      <c r="AR5" s="26"/>
    </row>
    <row r="6" spans="2:44" x14ac:dyDescent="0.2">
      <c r="B6" s="28" t="s">
        <v>81</v>
      </c>
      <c r="C6" s="26"/>
      <c r="D6" s="26"/>
      <c r="E6" s="34"/>
      <c r="F6" s="35"/>
      <c r="G6" s="36"/>
      <c r="H6" s="36"/>
      <c r="I6" s="36"/>
      <c r="J6" s="36"/>
      <c r="K6" s="44"/>
      <c r="L6" s="44"/>
      <c r="M6" s="44"/>
      <c r="N6" s="44"/>
      <c r="O6" s="44"/>
      <c r="P6" s="44"/>
      <c r="Q6" s="44"/>
      <c r="R6" s="44"/>
      <c r="S6" s="26"/>
      <c r="T6" s="28" t="s">
        <v>82</v>
      </c>
      <c r="U6" s="28" t="s">
        <v>83</v>
      </c>
      <c r="V6" s="28"/>
      <c r="W6" s="28" t="s">
        <v>84</v>
      </c>
      <c r="X6" s="26"/>
      <c r="Y6" s="28" t="s">
        <v>85</v>
      </c>
      <c r="Z6" s="26"/>
      <c r="AA6" s="26"/>
      <c r="AB6" s="26"/>
      <c r="AC6" s="28" t="s">
        <v>86</v>
      </c>
      <c r="AD6" s="26"/>
      <c r="AE6" s="28" t="s">
        <v>87</v>
      </c>
      <c r="AF6" s="34"/>
      <c r="AG6" s="34"/>
      <c r="AH6" s="34"/>
      <c r="AI6" s="26"/>
      <c r="AJ6" s="31">
        <f t="shared" si="4"/>
        <v>3</v>
      </c>
      <c r="AK6" s="38">
        <v>1500</v>
      </c>
      <c r="AL6" s="39">
        <f t="shared" si="5"/>
        <v>5</v>
      </c>
      <c r="AM6" s="39">
        <f t="shared" si="6"/>
        <v>6</v>
      </c>
      <c r="AN6" s="39">
        <f t="shared" si="0"/>
        <v>7</v>
      </c>
      <c r="AO6" s="40" t="e">
        <f t="shared" si="1"/>
        <v>#REF!</v>
      </c>
      <c r="AP6" s="40" t="e">
        <f t="shared" si="2"/>
        <v>#REF!</v>
      </c>
      <c r="AQ6" s="40" t="e">
        <f t="shared" si="3"/>
        <v>#REF!</v>
      </c>
      <c r="AR6" s="26"/>
    </row>
    <row r="7" spans="2:44" x14ac:dyDescent="0.2">
      <c r="B7" s="26"/>
      <c r="C7" s="26"/>
      <c r="D7" s="26"/>
      <c r="E7" s="34"/>
      <c r="F7" s="26"/>
      <c r="G7" s="27"/>
      <c r="H7" s="27"/>
      <c r="I7" s="27"/>
      <c r="J7" s="27"/>
      <c r="K7" s="27"/>
      <c r="L7" s="27"/>
      <c r="M7" s="27"/>
      <c r="N7" s="27"/>
      <c r="O7" s="27"/>
      <c r="P7" s="27"/>
      <c r="Q7" s="27"/>
      <c r="R7" s="27"/>
      <c r="S7" s="34"/>
      <c r="T7" s="26"/>
      <c r="U7" s="26"/>
      <c r="V7" s="26"/>
      <c r="W7" s="26"/>
      <c r="X7" s="26"/>
      <c r="Y7" s="34"/>
      <c r="Z7" s="26"/>
      <c r="AA7" s="26"/>
      <c r="AB7" s="26"/>
      <c r="AC7" s="26"/>
      <c r="AD7" s="26"/>
      <c r="AE7" s="26"/>
      <c r="AF7" s="34"/>
      <c r="AG7" s="34"/>
      <c r="AH7" s="34"/>
      <c r="AI7" s="26"/>
      <c r="AJ7" s="31">
        <f t="shared" si="4"/>
        <v>4</v>
      </c>
      <c r="AK7" s="38">
        <v>2000</v>
      </c>
      <c r="AL7" s="39">
        <f t="shared" si="5"/>
        <v>6</v>
      </c>
      <c r="AM7" s="39">
        <f t="shared" si="6"/>
        <v>7</v>
      </c>
      <c r="AN7" s="39">
        <f t="shared" si="0"/>
        <v>8</v>
      </c>
      <c r="AO7" s="40" t="e">
        <f t="shared" si="1"/>
        <v>#REF!</v>
      </c>
      <c r="AP7" s="40" t="e">
        <f t="shared" si="2"/>
        <v>#REF!</v>
      </c>
      <c r="AQ7" s="40" t="e">
        <f t="shared" si="3"/>
        <v>#REF!</v>
      </c>
      <c r="AR7" s="26"/>
    </row>
    <row r="8" spans="2:44" x14ac:dyDescent="0.2">
      <c r="B8" s="28" t="s">
        <v>88</v>
      </c>
      <c r="C8" s="26"/>
      <c r="D8" s="26"/>
      <c r="E8" s="34"/>
      <c r="F8" s="32"/>
      <c r="G8" s="45"/>
      <c r="H8" s="44"/>
      <c r="I8" s="44"/>
      <c r="J8" s="44"/>
      <c r="K8" s="46"/>
      <c r="L8" s="44"/>
      <c r="M8" s="44"/>
      <c r="N8" s="44"/>
      <c r="O8" s="44"/>
      <c r="P8" s="44"/>
      <c r="Q8" s="44"/>
      <c r="R8" s="44"/>
      <c r="S8" s="34"/>
      <c r="T8" s="34"/>
      <c r="U8" s="47" t="e">
        <f>P27</f>
        <v>#REF!</v>
      </c>
      <c r="V8" s="43" t="s">
        <v>78</v>
      </c>
      <c r="W8" s="48">
        <v>26.5</v>
      </c>
      <c r="X8" s="43" t="s">
        <v>78</v>
      </c>
      <c r="Y8" s="49" t="e">
        <f>#REF!</f>
        <v>#REF!</v>
      </c>
      <c r="Z8" s="43" t="s">
        <v>78</v>
      </c>
      <c r="AA8" s="50">
        <v>2.2679999999999998</v>
      </c>
      <c r="AB8" s="43" t="s">
        <v>78</v>
      </c>
      <c r="AC8" s="48">
        <v>1</v>
      </c>
      <c r="AD8" s="43" t="s">
        <v>78</v>
      </c>
      <c r="AE8" s="49">
        <v>0.7</v>
      </c>
      <c r="AF8" s="51"/>
      <c r="AG8" s="52"/>
      <c r="AH8" s="34"/>
      <c r="AI8" s="26"/>
      <c r="AJ8" s="31">
        <f t="shared" si="4"/>
        <v>5</v>
      </c>
      <c r="AK8" s="38">
        <v>2500</v>
      </c>
      <c r="AL8" s="39">
        <f>ROUND(AM8*0.9,0)</f>
        <v>7</v>
      </c>
      <c r="AM8" s="39">
        <f t="shared" si="6"/>
        <v>8</v>
      </c>
      <c r="AN8" s="39">
        <f t="shared" si="0"/>
        <v>9</v>
      </c>
      <c r="AO8" s="40" t="e">
        <f t="shared" si="1"/>
        <v>#REF!</v>
      </c>
      <c r="AP8" s="40" t="e">
        <f t="shared" si="2"/>
        <v>#REF!</v>
      </c>
      <c r="AQ8" s="40" t="e">
        <f t="shared" si="3"/>
        <v>#REF!</v>
      </c>
      <c r="AR8" s="26"/>
    </row>
    <row r="9" spans="2:44" x14ac:dyDescent="0.2">
      <c r="B9" s="26"/>
      <c r="C9" s="26"/>
      <c r="D9" s="26"/>
      <c r="E9" s="34"/>
      <c r="F9" s="26"/>
      <c r="G9" s="27"/>
      <c r="H9" s="27"/>
      <c r="I9" s="27"/>
      <c r="J9" s="27"/>
      <c r="K9" s="27"/>
      <c r="L9" s="27"/>
      <c r="M9" s="27"/>
      <c r="N9" s="27"/>
      <c r="O9" s="27"/>
      <c r="P9" s="27"/>
      <c r="Q9" s="27"/>
      <c r="R9" s="27"/>
      <c r="S9" s="34"/>
      <c r="T9" s="26"/>
      <c r="U9" s="26"/>
      <c r="V9" s="26"/>
      <c r="W9" s="28" t="s">
        <v>89</v>
      </c>
      <c r="X9" s="26"/>
      <c r="Y9" s="26"/>
      <c r="Z9" s="26"/>
      <c r="AA9" s="26"/>
      <c r="AB9" s="26"/>
      <c r="AC9" s="26"/>
      <c r="AD9" s="26"/>
      <c r="AE9" s="26"/>
      <c r="AF9" s="34"/>
      <c r="AG9" s="34"/>
      <c r="AH9" s="34"/>
      <c r="AI9" s="26"/>
      <c r="AJ9" s="31">
        <f t="shared" si="4"/>
        <v>6</v>
      </c>
      <c r="AK9" s="38">
        <v>3000</v>
      </c>
      <c r="AL9" s="39">
        <f t="shared" si="5"/>
        <v>9</v>
      </c>
      <c r="AM9" s="39">
        <f t="shared" si="6"/>
        <v>10</v>
      </c>
      <c r="AN9" s="39">
        <f t="shared" si="0"/>
        <v>11</v>
      </c>
      <c r="AO9" s="40" t="e">
        <f t="shared" si="1"/>
        <v>#REF!</v>
      </c>
      <c r="AP9" s="40" t="e">
        <f t="shared" si="2"/>
        <v>#REF!</v>
      </c>
      <c r="AQ9" s="40" t="e">
        <f t="shared" si="3"/>
        <v>#REF!</v>
      </c>
      <c r="AR9" s="26"/>
    </row>
    <row r="10" spans="2:44" x14ac:dyDescent="0.2">
      <c r="B10" s="28" t="s">
        <v>90</v>
      </c>
      <c r="C10" s="26"/>
      <c r="D10" s="26"/>
      <c r="E10" s="34"/>
      <c r="F10" s="32"/>
      <c r="G10" s="45"/>
      <c r="H10" s="314" t="s">
        <v>91</v>
      </c>
      <c r="I10" s="314"/>
      <c r="J10" s="46" t="s">
        <v>92</v>
      </c>
      <c r="K10" s="314"/>
      <c r="L10" s="314"/>
      <c r="M10" s="314"/>
      <c r="N10" s="314"/>
      <c r="O10" s="314"/>
      <c r="P10" s="314"/>
      <c r="Q10" s="46" t="s">
        <v>93</v>
      </c>
      <c r="R10" s="44"/>
      <c r="S10" s="26"/>
      <c r="T10" s="28" t="s">
        <v>94</v>
      </c>
      <c r="U10" s="53" t="e">
        <f>U8*W8*Y8*AA8*AC8*AE8</f>
        <v>#REF!</v>
      </c>
      <c r="V10" s="26"/>
      <c r="W10" s="26"/>
      <c r="X10" s="26"/>
      <c r="Y10" s="26"/>
      <c r="Z10" s="26"/>
      <c r="AA10" s="26"/>
      <c r="AB10" s="26"/>
      <c r="AC10" s="26"/>
      <c r="AD10" s="34"/>
      <c r="AE10" s="34"/>
      <c r="AF10" s="34"/>
      <c r="AG10" s="34"/>
      <c r="AH10" s="34"/>
      <c r="AI10" s="26"/>
      <c r="AJ10" s="54">
        <f t="shared" si="4"/>
        <v>7</v>
      </c>
      <c r="AK10" s="38">
        <v>4000</v>
      </c>
      <c r="AL10" s="39">
        <f t="shared" si="5"/>
        <v>11</v>
      </c>
      <c r="AM10" s="39">
        <f t="shared" si="6"/>
        <v>12</v>
      </c>
      <c r="AN10" s="39">
        <f t="shared" si="0"/>
        <v>13</v>
      </c>
      <c r="AO10" s="55" t="e">
        <f t="shared" si="1"/>
        <v>#REF!</v>
      </c>
      <c r="AP10" s="55" t="e">
        <f t="shared" si="2"/>
        <v>#REF!</v>
      </c>
      <c r="AQ10" s="55" t="e">
        <f t="shared" si="3"/>
        <v>#REF!</v>
      </c>
      <c r="AR10" s="26"/>
    </row>
    <row r="11" spans="2:44" x14ac:dyDescent="0.2">
      <c r="B11" s="26"/>
      <c r="C11" s="26"/>
      <c r="D11" s="26"/>
      <c r="E11" s="26"/>
      <c r="F11" s="26"/>
      <c r="G11" s="27"/>
      <c r="H11" s="27"/>
      <c r="I11" s="27"/>
      <c r="J11" s="27"/>
      <c r="K11" s="27"/>
      <c r="L11" s="27"/>
      <c r="M11" s="27"/>
      <c r="N11" s="27"/>
      <c r="O11" s="27"/>
      <c r="P11" s="27"/>
      <c r="Q11" s="27"/>
      <c r="R11" s="27"/>
      <c r="S11" s="26"/>
      <c r="T11" s="56"/>
      <c r="U11" s="57"/>
      <c r="V11" s="58"/>
      <c r="W11" s="24"/>
      <c r="X11" s="58"/>
      <c r="Y11" s="59"/>
      <c r="Z11" s="56"/>
      <c r="AA11" s="42"/>
      <c r="AB11" s="60"/>
      <c r="AC11" s="60"/>
      <c r="AD11" s="34"/>
      <c r="AE11" s="34"/>
      <c r="AF11" s="34"/>
      <c r="AG11" s="34"/>
      <c r="AH11" s="34"/>
      <c r="AI11" s="26"/>
      <c r="AJ11" s="31">
        <f t="shared" si="4"/>
        <v>8</v>
      </c>
      <c r="AK11" s="38">
        <v>5000</v>
      </c>
      <c r="AL11" s="39">
        <f t="shared" si="5"/>
        <v>13</v>
      </c>
      <c r="AM11" s="39">
        <f t="shared" si="6"/>
        <v>14</v>
      </c>
      <c r="AN11" s="39">
        <f t="shared" si="0"/>
        <v>15</v>
      </c>
      <c r="AO11" s="40" t="e">
        <f t="shared" si="1"/>
        <v>#REF!</v>
      </c>
      <c r="AP11" s="40" t="e">
        <f t="shared" si="2"/>
        <v>#REF!</v>
      </c>
      <c r="AQ11" s="40" t="e">
        <f t="shared" si="3"/>
        <v>#REF!</v>
      </c>
      <c r="AR11" s="26"/>
    </row>
    <row r="12" spans="2:44" x14ac:dyDescent="0.2">
      <c r="B12" s="28" t="s">
        <v>95</v>
      </c>
      <c r="C12" s="26"/>
      <c r="D12" s="26"/>
      <c r="E12" s="26"/>
      <c r="F12" s="33" t="s">
        <v>96</v>
      </c>
      <c r="G12" s="61"/>
      <c r="H12" s="62"/>
      <c r="I12" s="61" t="s">
        <v>97</v>
      </c>
      <c r="J12" s="62"/>
      <c r="K12" s="62"/>
      <c r="L12" s="62"/>
      <c r="M12" s="62"/>
      <c r="N12" s="62"/>
      <c r="O12" s="62"/>
      <c r="P12" s="62"/>
      <c r="Q12" s="62"/>
      <c r="R12" s="63" t="s">
        <v>98</v>
      </c>
      <c r="S12" s="26"/>
      <c r="T12" s="56"/>
      <c r="U12" s="64" t="s">
        <v>178</v>
      </c>
      <c r="V12" s="65"/>
      <c r="W12" s="66">
        <v>26.5</v>
      </c>
      <c r="X12" s="43" t="s">
        <v>78</v>
      </c>
      <c r="Y12" s="67">
        <v>0</v>
      </c>
      <c r="Z12" s="43" t="s">
        <v>78</v>
      </c>
      <c r="AA12" s="68">
        <v>1.89</v>
      </c>
      <c r="AB12" s="43" t="s">
        <v>99</v>
      </c>
      <c r="AC12" s="69">
        <f>+ROUNDDOWN(W12*Y12*AA12,3)</f>
        <v>0</v>
      </c>
      <c r="AD12" s="34"/>
      <c r="AE12" s="70"/>
      <c r="AF12" s="34"/>
      <c r="AG12" s="34"/>
      <c r="AH12" s="34"/>
      <c r="AI12" s="26"/>
      <c r="AJ12" s="31">
        <f t="shared" si="4"/>
        <v>9</v>
      </c>
      <c r="AK12" s="38">
        <v>6000</v>
      </c>
      <c r="AL12" s="39">
        <f t="shared" si="5"/>
        <v>14</v>
      </c>
      <c r="AM12" s="39">
        <f t="shared" si="6"/>
        <v>16</v>
      </c>
      <c r="AN12" s="39">
        <f t="shared" si="0"/>
        <v>18</v>
      </c>
      <c r="AO12" s="40" t="e">
        <f t="shared" si="1"/>
        <v>#REF!</v>
      </c>
      <c r="AP12" s="40" t="e">
        <f t="shared" si="2"/>
        <v>#REF!</v>
      </c>
      <c r="AQ12" s="40" t="e">
        <f t="shared" si="3"/>
        <v>#REF!</v>
      </c>
      <c r="AR12" s="26"/>
    </row>
    <row r="13" spans="2:44" x14ac:dyDescent="0.2">
      <c r="B13" s="26"/>
      <c r="C13" s="26"/>
      <c r="D13" s="26"/>
      <c r="E13" s="26"/>
      <c r="F13" s="26"/>
      <c r="G13" s="27"/>
      <c r="H13" s="27"/>
      <c r="I13" s="27"/>
      <c r="J13" s="27"/>
      <c r="K13" s="27"/>
      <c r="L13" s="27"/>
      <c r="M13" s="27"/>
      <c r="N13" s="27"/>
      <c r="O13" s="27"/>
      <c r="P13" s="27"/>
      <c r="Q13" s="27"/>
      <c r="R13" s="27"/>
      <c r="S13" s="26"/>
      <c r="T13" s="56"/>
      <c r="U13" s="56"/>
      <c r="V13" s="56"/>
      <c r="W13" s="56"/>
      <c r="X13" s="56"/>
      <c r="Y13" s="56"/>
      <c r="Z13" s="56"/>
      <c r="AA13" s="71"/>
      <c r="AB13" s="43"/>
      <c r="AC13" s="72"/>
      <c r="AD13" s="34"/>
      <c r="AE13" s="70"/>
      <c r="AF13" s="34"/>
      <c r="AG13" s="34"/>
      <c r="AH13" s="34"/>
      <c r="AI13" s="26"/>
      <c r="AJ13" s="31">
        <f t="shared" si="4"/>
        <v>10</v>
      </c>
      <c r="AK13" s="38">
        <v>7000</v>
      </c>
      <c r="AL13" s="39">
        <f t="shared" si="5"/>
        <v>16</v>
      </c>
      <c r="AM13" s="39">
        <f t="shared" si="6"/>
        <v>18</v>
      </c>
      <c r="AN13" s="39">
        <f t="shared" si="0"/>
        <v>20</v>
      </c>
      <c r="AO13" s="40" t="e">
        <f t="shared" si="1"/>
        <v>#REF!</v>
      </c>
      <c r="AP13" s="40" t="e">
        <f t="shared" si="2"/>
        <v>#REF!</v>
      </c>
      <c r="AQ13" s="40" t="e">
        <f t="shared" si="3"/>
        <v>#REF!</v>
      </c>
      <c r="AR13" s="26"/>
    </row>
    <row r="14" spans="2:44" x14ac:dyDescent="0.2">
      <c r="B14" s="26"/>
      <c r="C14" s="26"/>
      <c r="D14" s="26"/>
      <c r="E14" s="73" t="s">
        <v>100</v>
      </c>
      <c r="F14" s="61" t="s">
        <v>101</v>
      </c>
      <c r="G14" s="61"/>
      <c r="H14" s="62"/>
      <c r="I14" s="61"/>
      <c r="J14" s="62"/>
      <c r="K14" s="62"/>
      <c r="L14" s="62"/>
      <c r="M14" s="62"/>
      <c r="N14" s="62"/>
      <c r="O14" s="62"/>
      <c r="P14" s="62"/>
      <c r="Q14" s="62"/>
      <c r="R14" s="63" t="s">
        <v>98</v>
      </c>
      <c r="S14" s="26"/>
      <c r="T14" s="74"/>
      <c r="U14" s="75"/>
      <c r="V14" s="56"/>
      <c r="W14" s="56"/>
      <c r="X14" s="56"/>
      <c r="Y14" s="56"/>
      <c r="Z14" s="76"/>
      <c r="AA14" s="76"/>
      <c r="AB14" s="76"/>
      <c r="AC14" s="76"/>
      <c r="AD14" s="26"/>
      <c r="AE14" s="64"/>
      <c r="AF14" s="77"/>
      <c r="AG14" s="77"/>
      <c r="AH14" s="77"/>
      <c r="AI14" s="26"/>
      <c r="AJ14" s="31">
        <f t="shared" si="4"/>
        <v>11</v>
      </c>
      <c r="AK14" s="38">
        <v>8000</v>
      </c>
      <c r="AL14" s="39">
        <f t="shared" si="5"/>
        <v>18</v>
      </c>
      <c r="AM14" s="39">
        <f t="shared" si="6"/>
        <v>20</v>
      </c>
      <c r="AN14" s="39">
        <f t="shared" si="0"/>
        <v>22</v>
      </c>
      <c r="AO14" s="40" t="e">
        <f t="shared" si="1"/>
        <v>#REF!</v>
      </c>
      <c r="AP14" s="40" t="e">
        <f t="shared" si="2"/>
        <v>#REF!</v>
      </c>
      <c r="AQ14" s="40" t="e">
        <f t="shared" si="3"/>
        <v>#REF!</v>
      </c>
      <c r="AR14" s="26"/>
    </row>
    <row r="15" spans="2:44" x14ac:dyDescent="0.2">
      <c r="B15" s="26"/>
      <c r="C15" s="26"/>
      <c r="D15" s="26"/>
      <c r="E15" s="26"/>
      <c r="F15" s="26"/>
      <c r="G15" s="27"/>
      <c r="H15" s="27"/>
      <c r="I15" s="27"/>
      <c r="J15" s="27"/>
      <c r="K15" s="27"/>
      <c r="L15" s="27"/>
      <c r="M15" s="27"/>
      <c r="N15" s="27"/>
      <c r="O15" s="27"/>
      <c r="P15" s="27"/>
      <c r="Q15" s="27"/>
      <c r="R15" s="27"/>
      <c r="S15" s="26"/>
      <c r="T15" s="26"/>
      <c r="U15" s="26"/>
      <c r="V15" s="26"/>
      <c r="W15" s="26"/>
      <c r="X15" s="26"/>
      <c r="Y15" s="26"/>
      <c r="Z15" s="78"/>
      <c r="AA15" s="79"/>
      <c r="AB15" s="79"/>
      <c r="AC15" s="80" t="s">
        <v>102</v>
      </c>
      <c r="AD15" s="26"/>
      <c r="AE15" s="26"/>
      <c r="AF15" s="34"/>
      <c r="AG15" s="34"/>
      <c r="AH15" s="34"/>
      <c r="AI15" s="26"/>
      <c r="AJ15" s="54">
        <f t="shared" si="4"/>
        <v>12</v>
      </c>
      <c r="AK15" s="38">
        <v>9000</v>
      </c>
      <c r="AL15" s="39">
        <f t="shared" si="5"/>
        <v>20</v>
      </c>
      <c r="AM15" s="39">
        <f t="shared" si="6"/>
        <v>22</v>
      </c>
      <c r="AN15" s="39">
        <f t="shared" si="0"/>
        <v>24</v>
      </c>
      <c r="AO15" s="55" t="e">
        <f t="shared" si="1"/>
        <v>#REF!</v>
      </c>
      <c r="AP15" s="55" t="e">
        <f t="shared" si="2"/>
        <v>#REF!</v>
      </c>
      <c r="AQ15" s="55" t="e">
        <f t="shared" si="3"/>
        <v>#REF!</v>
      </c>
      <c r="AR15" s="26"/>
    </row>
    <row r="16" spans="2:44" x14ac:dyDescent="0.2">
      <c r="B16" s="26"/>
      <c r="C16" s="26"/>
      <c r="D16" s="26"/>
      <c r="E16" s="26"/>
      <c r="F16" s="33" t="s">
        <v>103</v>
      </c>
      <c r="G16" s="61"/>
      <c r="H16" s="62"/>
      <c r="I16" s="61" t="s">
        <v>89</v>
      </c>
      <c r="J16" s="62"/>
      <c r="K16" s="62"/>
      <c r="L16" s="62"/>
      <c r="M16" s="62"/>
      <c r="N16" s="62"/>
      <c r="O16" s="62"/>
      <c r="P16" s="62"/>
      <c r="Q16" s="62"/>
      <c r="R16" s="63" t="s">
        <v>98</v>
      </c>
      <c r="S16" s="26"/>
      <c r="T16" s="26"/>
      <c r="U16" s="26"/>
      <c r="V16" s="26"/>
      <c r="W16" s="26"/>
      <c r="X16" s="26"/>
      <c r="Y16" s="26"/>
      <c r="Z16" s="81" t="s">
        <v>104</v>
      </c>
      <c r="AA16" s="47" t="e">
        <f>ROUNDDOWN(U10+AC12,-1)</f>
        <v>#REF!</v>
      </c>
      <c r="AB16" s="32"/>
      <c r="AC16" s="82"/>
      <c r="AD16" s="26"/>
      <c r="AE16" s="26"/>
      <c r="AF16" s="34"/>
      <c r="AG16" s="34"/>
      <c r="AH16" s="34"/>
      <c r="AI16" s="26"/>
      <c r="AJ16" s="31">
        <f t="shared" si="4"/>
        <v>13</v>
      </c>
      <c r="AK16" s="38">
        <v>10000</v>
      </c>
      <c r="AL16" s="39">
        <f t="shared" si="5"/>
        <v>22</v>
      </c>
      <c r="AM16" s="39">
        <f t="shared" si="6"/>
        <v>24</v>
      </c>
      <c r="AN16" s="39">
        <f t="shared" si="0"/>
        <v>26</v>
      </c>
      <c r="AO16" s="40" t="e">
        <f t="shared" si="1"/>
        <v>#REF!</v>
      </c>
      <c r="AP16" s="40" t="e">
        <f t="shared" si="2"/>
        <v>#REF!</v>
      </c>
      <c r="AQ16" s="40" t="e">
        <f t="shared" si="3"/>
        <v>#REF!</v>
      </c>
      <c r="AR16" s="26"/>
    </row>
    <row r="17" spans="1:44" x14ac:dyDescent="0.2">
      <c r="B17" s="26"/>
      <c r="C17" s="26"/>
      <c r="D17" s="26"/>
      <c r="E17" s="26"/>
      <c r="F17" s="26"/>
      <c r="G17" s="26"/>
      <c r="H17" s="26"/>
      <c r="I17" s="26"/>
      <c r="J17" s="26"/>
      <c r="K17" s="26"/>
      <c r="L17" s="26"/>
      <c r="M17" s="26"/>
      <c r="N17" s="26"/>
      <c r="O17" s="26"/>
      <c r="P17" s="26"/>
      <c r="Q17" s="26"/>
      <c r="R17" s="26"/>
      <c r="S17" s="26"/>
      <c r="T17" s="26"/>
      <c r="U17" s="26"/>
      <c r="V17" s="26"/>
      <c r="W17" s="26"/>
      <c r="X17" s="26"/>
      <c r="Y17" s="26"/>
      <c r="Z17" s="83" t="s">
        <v>105</v>
      </c>
      <c r="AA17" s="26"/>
      <c r="AB17" s="26"/>
      <c r="AC17" s="26"/>
      <c r="AD17" s="26"/>
      <c r="AE17" s="26"/>
      <c r="AF17" s="34"/>
      <c r="AG17" s="34"/>
      <c r="AH17" s="34"/>
      <c r="AI17" s="26"/>
      <c r="AJ17" s="31">
        <f t="shared" si="4"/>
        <v>14</v>
      </c>
      <c r="AK17" s="38">
        <v>12000</v>
      </c>
      <c r="AL17" s="39">
        <f t="shared" si="5"/>
        <v>25</v>
      </c>
      <c r="AM17" s="39">
        <f t="shared" si="6"/>
        <v>28</v>
      </c>
      <c r="AN17" s="39">
        <f t="shared" si="0"/>
        <v>31</v>
      </c>
      <c r="AO17" s="40" t="e">
        <f t="shared" si="1"/>
        <v>#REF!</v>
      </c>
      <c r="AP17" s="40" t="e">
        <f t="shared" si="2"/>
        <v>#REF!</v>
      </c>
      <c r="AQ17" s="40" t="e">
        <f t="shared" si="3"/>
        <v>#REF!</v>
      </c>
      <c r="AR17" s="26"/>
    </row>
    <row r="18" spans="1:44" x14ac:dyDescent="0.2">
      <c r="B18" s="28" t="s">
        <v>106</v>
      </c>
      <c r="C18" s="26"/>
      <c r="D18" s="26"/>
      <c r="E18" s="26"/>
      <c r="F18" s="26"/>
      <c r="G18" s="26"/>
      <c r="H18" s="84" t="s">
        <v>107</v>
      </c>
      <c r="I18" s="85" t="e">
        <f>#REF!</f>
        <v>#REF!</v>
      </c>
      <c r="J18" s="28" t="s">
        <v>108</v>
      </c>
      <c r="K18" s="26"/>
      <c r="L18" s="26"/>
      <c r="M18" s="26"/>
      <c r="N18" s="26"/>
      <c r="O18" s="26"/>
      <c r="P18" s="26"/>
      <c r="Q18" s="26"/>
      <c r="R18" s="26"/>
      <c r="S18" s="26"/>
      <c r="T18" s="26"/>
      <c r="U18" s="28" t="s">
        <v>109</v>
      </c>
      <c r="V18" s="307"/>
      <c r="W18" s="307"/>
      <c r="X18" s="26"/>
      <c r="Y18" s="26"/>
      <c r="Z18" s="26"/>
      <c r="AA18" s="34"/>
      <c r="AB18" s="26"/>
      <c r="AC18" s="26"/>
      <c r="AD18" s="26"/>
      <c r="AE18" s="26"/>
      <c r="AF18" s="34"/>
      <c r="AG18" s="34"/>
      <c r="AH18" s="34"/>
      <c r="AI18" s="26"/>
      <c r="AJ18" s="31">
        <f t="shared" si="4"/>
        <v>15</v>
      </c>
      <c r="AK18" s="38">
        <v>15000</v>
      </c>
      <c r="AL18" s="39">
        <f t="shared" si="5"/>
        <v>30</v>
      </c>
      <c r="AM18" s="39">
        <f t="shared" si="6"/>
        <v>33</v>
      </c>
      <c r="AN18" s="39">
        <f t="shared" si="0"/>
        <v>36</v>
      </c>
      <c r="AO18" s="40" t="e">
        <f t="shared" si="1"/>
        <v>#REF!</v>
      </c>
      <c r="AP18" s="40" t="e">
        <f t="shared" si="2"/>
        <v>#REF!</v>
      </c>
      <c r="AQ18" s="40" t="e">
        <f t="shared" si="3"/>
        <v>#REF!</v>
      </c>
      <c r="AR18" s="26"/>
    </row>
    <row r="19" spans="1:44" x14ac:dyDescent="0.2">
      <c r="B19" s="26"/>
      <c r="C19" s="26"/>
      <c r="D19" s="26"/>
      <c r="E19" s="26"/>
      <c r="F19" s="26"/>
      <c r="G19" s="26"/>
      <c r="H19" s="26"/>
      <c r="I19" s="26"/>
      <c r="J19" s="26"/>
      <c r="K19" s="26"/>
      <c r="L19" s="26"/>
      <c r="M19" s="26"/>
      <c r="N19" s="26"/>
      <c r="O19" s="26"/>
      <c r="P19" s="26"/>
      <c r="Q19" s="26"/>
      <c r="R19" s="26"/>
      <c r="S19" s="26"/>
      <c r="T19" s="26"/>
      <c r="U19" s="26"/>
      <c r="V19" s="308" t="e">
        <f>AA16*1000</f>
        <v>#REF!</v>
      </c>
      <c r="W19" s="308"/>
      <c r="X19" s="33" t="s">
        <v>78</v>
      </c>
      <c r="Y19" s="87">
        <v>0.05</v>
      </c>
      <c r="Z19" s="33" t="s">
        <v>94</v>
      </c>
      <c r="AA19" s="47" t="e">
        <f>TRUNC(V19*Y19)</f>
        <v>#REF!</v>
      </c>
      <c r="AB19" s="33" t="s">
        <v>110</v>
      </c>
      <c r="AC19" s="26"/>
      <c r="AD19" s="26"/>
      <c r="AE19" s="26"/>
      <c r="AF19" s="34"/>
      <c r="AG19" s="34"/>
      <c r="AH19" s="34"/>
      <c r="AI19" s="26"/>
      <c r="AJ19" s="31">
        <f t="shared" si="4"/>
        <v>16</v>
      </c>
      <c r="AK19" s="38">
        <v>20000</v>
      </c>
      <c r="AL19" s="39">
        <f t="shared" si="5"/>
        <v>37</v>
      </c>
      <c r="AM19" s="39">
        <f t="shared" si="6"/>
        <v>41</v>
      </c>
      <c r="AN19" s="39">
        <f t="shared" si="0"/>
        <v>45</v>
      </c>
      <c r="AO19" s="40" t="e">
        <f t="shared" si="1"/>
        <v>#REF!</v>
      </c>
      <c r="AP19" s="40" t="e">
        <f t="shared" si="2"/>
        <v>#REF!</v>
      </c>
      <c r="AQ19" s="40" t="e">
        <f t="shared" si="3"/>
        <v>#REF!</v>
      </c>
      <c r="AR19" s="26"/>
    </row>
    <row r="20" spans="1:44" x14ac:dyDescent="0.2">
      <c r="B20" s="28" t="s">
        <v>111</v>
      </c>
      <c r="C20" s="26"/>
      <c r="D20" s="26"/>
      <c r="E20" s="26"/>
      <c r="F20" s="26"/>
      <c r="G20" s="26"/>
      <c r="H20" s="26"/>
      <c r="I20" s="26"/>
      <c r="J20" s="26"/>
      <c r="K20" s="26"/>
      <c r="L20" s="26"/>
      <c r="M20" s="26"/>
      <c r="N20" s="26"/>
      <c r="O20" s="26"/>
      <c r="P20" s="26"/>
      <c r="Q20" s="26"/>
      <c r="R20" s="26"/>
      <c r="S20" s="26"/>
      <c r="T20" s="26"/>
      <c r="U20" s="26"/>
      <c r="V20" s="26"/>
      <c r="W20" s="34"/>
      <c r="X20" s="34"/>
      <c r="Y20" s="34"/>
      <c r="Z20" s="32"/>
      <c r="AA20" s="32"/>
      <c r="AB20" s="32"/>
      <c r="AC20" s="32"/>
      <c r="AD20" s="34"/>
      <c r="AE20" s="26"/>
      <c r="AF20" s="34"/>
      <c r="AG20" s="34"/>
      <c r="AH20" s="34"/>
      <c r="AI20" s="26"/>
      <c r="AJ20" s="31">
        <f t="shared" si="4"/>
        <v>17</v>
      </c>
      <c r="AK20" s="38">
        <v>25000</v>
      </c>
      <c r="AL20" s="39">
        <f t="shared" si="5"/>
        <v>43</v>
      </c>
      <c r="AM20" s="39">
        <f t="shared" si="6"/>
        <v>48</v>
      </c>
      <c r="AN20" s="39">
        <f t="shared" si="0"/>
        <v>53</v>
      </c>
      <c r="AO20" s="40" t="e">
        <f t="shared" si="1"/>
        <v>#REF!</v>
      </c>
      <c r="AP20" s="40" t="e">
        <f t="shared" si="2"/>
        <v>#REF!</v>
      </c>
      <c r="AQ20" s="40" t="e">
        <f t="shared" si="3"/>
        <v>#REF!</v>
      </c>
      <c r="AR20" s="26"/>
    </row>
    <row r="21" spans="1:44" ht="13.5" thickBot="1" x14ac:dyDescent="0.25">
      <c r="B21" s="88"/>
      <c r="C21" s="88"/>
      <c r="D21" s="88"/>
      <c r="E21" s="88"/>
      <c r="F21" s="88"/>
      <c r="G21" s="88"/>
      <c r="H21" s="88"/>
      <c r="I21" s="88"/>
      <c r="J21" s="88"/>
      <c r="K21" s="88"/>
      <c r="L21" s="88"/>
      <c r="M21" s="88"/>
      <c r="N21" s="88"/>
      <c r="O21" s="88"/>
      <c r="P21" s="88"/>
      <c r="Q21" s="88"/>
      <c r="R21" s="88"/>
      <c r="S21" s="26"/>
      <c r="T21" s="26"/>
      <c r="U21" s="26"/>
      <c r="V21" s="26"/>
      <c r="W21" s="34"/>
      <c r="X21" s="34"/>
      <c r="Y21" s="34"/>
      <c r="Z21" s="89"/>
      <c r="AA21" s="34"/>
      <c r="AB21" s="34"/>
      <c r="AC21" s="43" t="s">
        <v>112</v>
      </c>
      <c r="AD21" s="89"/>
      <c r="AE21" s="26"/>
      <c r="AF21" s="34"/>
      <c r="AG21" s="34"/>
      <c r="AH21" s="34"/>
      <c r="AI21" s="26"/>
      <c r="AJ21" s="31">
        <f t="shared" si="4"/>
        <v>18</v>
      </c>
      <c r="AK21" s="38">
        <v>30000</v>
      </c>
      <c r="AL21" s="39">
        <f t="shared" si="5"/>
        <v>50</v>
      </c>
      <c r="AM21" s="39">
        <f t="shared" si="6"/>
        <v>56</v>
      </c>
      <c r="AN21" s="39">
        <f t="shared" si="0"/>
        <v>62</v>
      </c>
      <c r="AO21" s="40" t="e">
        <f t="shared" si="1"/>
        <v>#REF!</v>
      </c>
      <c r="AP21" s="40" t="e">
        <f t="shared" si="2"/>
        <v>#REF!</v>
      </c>
      <c r="AQ21" s="40" t="e">
        <f t="shared" si="3"/>
        <v>#REF!</v>
      </c>
      <c r="AR21" s="26"/>
    </row>
    <row r="22" spans="1:44" x14ac:dyDescent="0.2">
      <c r="B22" s="90" t="s">
        <v>113</v>
      </c>
      <c r="C22" s="91" t="s">
        <v>114</v>
      </c>
      <c r="D22" s="32"/>
      <c r="E22" s="32"/>
      <c r="F22" s="309" t="s">
        <v>62</v>
      </c>
      <c r="G22" s="310"/>
      <c r="H22" s="310"/>
      <c r="I22" s="311"/>
      <c r="J22" s="309" t="s">
        <v>115</v>
      </c>
      <c r="K22" s="310"/>
      <c r="L22" s="310"/>
      <c r="M22" s="310"/>
      <c r="N22" s="311"/>
      <c r="O22" s="92"/>
      <c r="P22" s="33" t="s">
        <v>116</v>
      </c>
      <c r="Q22" s="32"/>
      <c r="R22" s="32"/>
      <c r="S22" s="93"/>
      <c r="T22" s="26"/>
      <c r="U22" s="26"/>
      <c r="V22" s="26"/>
      <c r="W22" s="26"/>
      <c r="X22" s="26"/>
      <c r="Y22" s="26"/>
      <c r="Z22" s="91" t="s">
        <v>104</v>
      </c>
      <c r="AA22" s="47" t="e">
        <f>AA19</f>
        <v>#REF!</v>
      </c>
      <c r="AB22" s="32"/>
      <c r="AC22" s="32"/>
      <c r="AD22" s="89"/>
      <c r="AE22" s="26"/>
      <c r="AF22" s="34"/>
      <c r="AG22" s="34"/>
      <c r="AH22" s="34"/>
      <c r="AI22" s="26"/>
      <c r="AJ22" s="54">
        <f t="shared" si="4"/>
        <v>19</v>
      </c>
      <c r="AK22" s="38">
        <v>40000</v>
      </c>
      <c r="AL22" s="39">
        <f t="shared" si="5"/>
        <v>62</v>
      </c>
      <c r="AM22" s="39">
        <f t="shared" si="6"/>
        <v>69</v>
      </c>
      <c r="AN22" s="39">
        <f t="shared" si="0"/>
        <v>76</v>
      </c>
      <c r="AO22" s="55" t="e">
        <f t="shared" si="1"/>
        <v>#REF!</v>
      </c>
      <c r="AP22" s="55" t="e">
        <f t="shared" si="2"/>
        <v>#REF!</v>
      </c>
      <c r="AQ22" s="55" t="e">
        <f t="shared" si="3"/>
        <v>#REF!</v>
      </c>
      <c r="AR22" s="26"/>
    </row>
    <row r="23" spans="1:44" ht="13.5" thickBot="1" x14ac:dyDescent="0.25">
      <c r="B23" s="93"/>
      <c r="C23" s="89"/>
      <c r="D23" s="28" t="s">
        <v>117</v>
      </c>
      <c r="E23" s="26"/>
      <c r="F23" s="94" t="s">
        <v>118</v>
      </c>
      <c r="G23" s="26"/>
      <c r="H23" s="26"/>
      <c r="I23" s="26"/>
      <c r="J23" s="94" t="s">
        <v>119</v>
      </c>
      <c r="K23" s="26"/>
      <c r="L23" s="26"/>
      <c r="M23" s="26"/>
      <c r="N23" s="34"/>
      <c r="O23" s="94" t="s">
        <v>120</v>
      </c>
      <c r="P23" s="26"/>
      <c r="Q23" s="26"/>
      <c r="R23" s="26"/>
      <c r="S23" s="93"/>
      <c r="T23" s="26"/>
      <c r="U23" s="26"/>
      <c r="V23" s="26"/>
      <c r="W23" s="26"/>
      <c r="X23" s="26"/>
      <c r="Y23" s="26"/>
      <c r="Z23" s="88"/>
      <c r="AA23" s="95" t="s">
        <v>97</v>
      </c>
      <c r="AB23" s="88"/>
      <c r="AC23" s="95" t="s">
        <v>97</v>
      </c>
      <c r="AD23" s="26"/>
      <c r="AE23" s="26"/>
      <c r="AF23" s="34"/>
      <c r="AG23" s="34"/>
      <c r="AH23" s="34"/>
      <c r="AI23" s="26"/>
      <c r="AJ23" s="31">
        <f t="shared" si="4"/>
        <v>20</v>
      </c>
      <c r="AK23" s="38">
        <v>50000</v>
      </c>
      <c r="AL23" s="39">
        <f t="shared" si="5"/>
        <v>74</v>
      </c>
      <c r="AM23" s="39">
        <f t="shared" si="6"/>
        <v>82</v>
      </c>
      <c r="AN23" s="39">
        <f t="shared" si="0"/>
        <v>90</v>
      </c>
      <c r="AO23" s="40" t="e">
        <f t="shared" si="1"/>
        <v>#REF!</v>
      </c>
      <c r="AP23" s="40" t="e">
        <f t="shared" si="2"/>
        <v>#REF!</v>
      </c>
      <c r="AQ23" s="40" t="e">
        <f t="shared" si="3"/>
        <v>#REF!</v>
      </c>
      <c r="AR23" s="26"/>
    </row>
    <row r="24" spans="1:44" x14ac:dyDescent="0.2">
      <c r="A24" s="156" t="s">
        <v>179</v>
      </c>
      <c r="B24" s="93"/>
      <c r="C24" s="96" t="e">
        <f>#REF!</f>
        <v>#REF!</v>
      </c>
      <c r="D24" s="28" t="s">
        <v>78</v>
      </c>
      <c r="E24" s="97">
        <v>1</v>
      </c>
      <c r="F24" s="98"/>
      <c r="G24" s="99" t="e">
        <f>IF(C26=0,0,-AK59+C26)</f>
        <v>#REF!</v>
      </c>
      <c r="H24" s="26"/>
      <c r="I24" s="99"/>
      <c r="J24" s="89"/>
      <c r="K24" s="305" t="e">
        <f>G28</f>
        <v>#REF!</v>
      </c>
      <c r="L24" s="305"/>
      <c r="M24" s="305"/>
      <c r="N24" s="34"/>
      <c r="O24" s="89"/>
      <c r="P24" s="26"/>
      <c r="Q24" s="26"/>
      <c r="R24" s="26"/>
      <c r="S24" s="93"/>
      <c r="T24" s="26"/>
      <c r="U24" s="26"/>
      <c r="V24" s="26"/>
      <c r="W24" s="26"/>
      <c r="X24" s="26"/>
      <c r="Y24" s="26"/>
      <c r="Z24" s="93"/>
      <c r="AA24" s="26"/>
      <c r="AB24" s="26"/>
      <c r="AC24" s="43" t="s">
        <v>112</v>
      </c>
      <c r="AD24" s="93"/>
      <c r="AE24" s="26"/>
      <c r="AF24" s="34"/>
      <c r="AG24" s="34"/>
      <c r="AH24" s="34"/>
      <c r="AI24" s="26"/>
      <c r="AJ24" s="31">
        <f t="shared" si="4"/>
        <v>21</v>
      </c>
      <c r="AK24" s="38">
        <v>60000</v>
      </c>
      <c r="AL24" s="39">
        <f t="shared" si="5"/>
        <v>86</v>
      </c>
      <c r="AM24" s="39">
        <f t="shared" si="6"/>
        <v>95</v>
      </c>
      <c r="AN24" s="39">
        <f t="shared" si="0"/>
        <v>105</v>
      </c>
      <c r="AO24" s="40" t="e">
        <f t="shared" si="1"/>
        <v>#REF!</v>
      </c>
      <c r="AP24" s="40" t="e">
        <f t="shared" si="2"/>
        <v>#REF!</v>
      </c>
      <c r="AQ24" s="40" t="e">
        <f t="shared" si="3"/>
        <v>#REF!</v>
      </c>
      <c r="AR24" s="26"/>
    </row>
    <row r="25" spans="1:44" ht="13.5" thickBot="1" x14ac:dyDescent="0.25">
      <c r="A25" s="156">
        <v>9</v>
      </c>
      <c r="B25" s="93"/>
      <c r="C25" s="100"/>
      <c r="D25" s="26"/>
      <c r="E25" s="26"/>
      <c r="F25" s="101" t="e">
        <f>IF(C26=0,0,AL59)</f>
        <v>#REF!</v>
      </c>
      <c r="G25" s="102" t="s">
        <v>121</v>
      </c>
      <c r="H25" s="103" t="s">
        <v>78</v>
      </c>
      <c r="I25" s="31" t="e">
        <f>IF(C26=0,0,AL60-AL59)</f>
        <v>#REF!</v>
      </c>
      <c r="J25" s="89"/>
      <c r="K25" s="103" t="s">
        <v>122</v>
      </c>
      <c r="L25" s="99"/>
      <c r="M25" s="99"/>
      <c r="N25" s="34"/>
      <c r="O25" s="104" t="s">
        <v>123</v>
      </c>
      <c r="P25" s="99" t="e">
        <f>G42</f>
        <v>#REF!</v>
      </c>
      <c r="Q25" s="28" t="s">
        <v>78</v>
      </c>
      <c r="R25" s="53" t="e">
        <f>K28</f>
        <v>#REF!</v>
      </c>
      <c r="S25" s="93"/>
      <c r="T25" s="26"/>
      <c r="U25" s="26"/>
      <c r="V25" s="26"/>
      <c r="W25" s="105" t="s">
        <v>124</v>
      </c>
      <c r="X25" s="34"/>
      <c r="Y25" s="34"/>
      <c r="Z25" s="106" t="s">
        <v>104</v>
      </c>
      <c r="AA25" s="312" t="e">
        <f>AA22+AA16*1000</f>
        <v>#REF!</v>
      </c>
      <c r="AB25" s="312"/>
      <c r="AC25" s="88"/>
      <c r="AD25" s="93"/>
      <c r="AE25" s="26"/>
      <c r="AF25" s="34"/>
      <c r="AG25" s="34"/>
      <c r="AH25" s="34"/>
      <c r="AI25" s="26"/>
      <c r="AJ25" s="31">
        <f t="shared" si="4"/>
        <v>22</v>
      </c>
      <c r="AK25" s="38">
        <v>70000</v>
      </c>
      <c r="AL25" s="39">
        <f t="shared" si="5"/>
        <v>95</v>
      </c>
      <c r="AM25" s="39">
        <f t="shared" si="6"/>
        <v>106</v>
      </c>
      <c r="AN25" s="39">
        <f t="shared" si="0"/>
        <v>117</v>
      </c>
      <c r="AO25" s="40" t="e">
        <f t="shared" si="1"/>
        <v>#REF!</v>
      </c>
      <c r="AP25" s="40" t="e">
        <f t="shared" si="2"/>
        <v>#REF!</v>
      </c>
      <c r="AQ25" s="40" t="e">
        <f t="shared" si="3"/>
        <v>#REF!</v>
      </c>
      <c r="AR25" s="26"/>
    </row>
    <row r="26" spans="1:44" x14ac:dyDescent="0.2">
      <c r="A26" s="156" t="s">
        <v>179</v>
      </c>
      <c r="B26" s="107" t="s">
        <v>58</v>
      </c>
      <c r="C26" s="100" t="e">
        <f>C24*E24</f>
        <v>#REF!</v>
      </c>
      <c r="D26" s="26"/>
      <c r="E26" s="26"/>
      <c r="F26" s="100"/>
      <c r="G26" s="99" t="e">
        <f>IF(C26=0,0,AK60-AK59)</f>
        <v>#REF!</v>
      </c>
      <c r="H26" s="26"/>
      <c r="I26" s="99"/>
      <c r="J26" s="89"/>
      <c r="K26" s="31" t="e">
        <f>G28</f>
        <v>#REF!</v>
      </c>
      <c r="L26" s="42" t="s">
        <v>125</v>
      </c>
      <c r="M26" s="31" t="e">
        <f>G35</f>
        <v>#REF!</v>
      </c>
      <c r="N26" s="34"/>
      <c r="O26" s="89"/>
      <c r="P26" s="26"/>
      <c r="Q26" s="26"/>
      <c r="R26" s="26"/>
      <c r="S26" s="93"/>
      <c r="T26" s="26"/>
      <c r="U26" s="26"/>
      <c r="V26" s="26"/>
      <c r="W26" s="26"/>
      <c r="X26" s="26"/>
      <c r="Y26" s="26"/>
      <c r="Z26" s="26"/>
      <c r="AA26" s="26"/>
      <c r="AB26" s="26"/>
      <c r="AC26" s="26"/>
      <c r="AD26" s="34"/>
      <c r="AE26" s="26"/>
      <c r="AF26" s="34"/>
      <c r="AG26" s="34"/>
      <c r="AH26" s="34"/>
      <c r="AI26" s="26"/>
      <c r="AJ26" s="31">
        <f t="shared" si="4"/>
        <v>23</v>
      </c>
      <c r="AK26" s="38">
        <v>80000</v>
      </c>
      <c r="AL26" s="39">
        <f t="shared" si="5"/>
        <v>106</v>
      </c>
      <c r="AM26" s="39">
        <f t="shared" si="6"/>
        <v>118</v>
      </c>
      <c r="AN26" s="39">
        <f t="shared" si="0"/>
        <v>130</v>
      </c>
      <c r="AO26" s="40" t="e">
        <f t="shared" si="1"/>
        <v>#REF!</v>
      </c>
      <c r="AP26" s="40" t="e">
        <f t="shared" si="2"/>
        <v>#REF!</v>
      </c>
      <c r="AQ26" s="40" t="e">
        <f t="shared" si="3"/>
        <v>#REF!</v>
      </c>
      <c r="AR26" s="26"/>
    </row>
    <row r="27" spans="1:44" x14ac:dyDescent="0.2">
      <c r="B27" s="93"/>
      <c r="C27" s="100"/>
      <c r="D27" s="26"/>
      <c r="E27" s="26"/>
      <c r="F27" s="89"/>
      <c r="G27" s="99"/>
      <c r="H27" s="26"/>
      <c r="I27" s="99"/>
      <c r="J27" s="89"/>
      <c r="K27" s="26"/>
      <c r="L27" s="26"/>
      <c r="M27" s="26"/>
      <c r="N27" s="34"/>
      <c r="O27" s="94" t="s">
        <v>123</v>
      </c>
      <c r="P27" s="99" t="e">
        <f>ROUND(P25*R25,0)</f>
        <v>#REF!</v>
      </c>
      <c r="Q27" s="26"/>
      <c r="R27" s="26"/>
      <c r="S27" s="93"/>
      <c r="T27" s="26"/>
      <c r="U27" s="83" t="s">
        <v>126</v>
      </c>
      <c r="V27" s="27"/>
      <c r="W27" s="27"/>
      <c r="X27" s="26"/>
      <c r="Y27" s="26"/>
      <c r="Z27" s="26"/>
      <c r="AA27" s="26"/>
      <c r="AB27" s="26"/>
      <c r="AC27" s="26"/>
      <c r="AD27" s="34"/>
      <c r="AE27" s="26"/>
      <c r="AF27" s="34"/>
      <c r="AG27" s="34"/>
      <c r="AH27" s="34"/>
      <c r="AI27" s="26"/>
      <c r="AJ27" s="54">
        <f t="shared" si="4"/>
        <v>24</v>
      </c>
      <c r="AK27" s="38">
        <v>90000</v>
      </c>
      <c r="AL27" s="39">
        <f t="shared" si="5"/>
        <v>116</v>
      </c>
      <c r="AM27" s="39">
        <f t="shared" si="6"/>
        <v>129</v>
      </c>
      <c r="AN27" s="39">
        <f t="shared" si="0"/>
        <v>142</v>
      </c>
      <c r="AO27" s="55" t="e">
        <f t="shared" si="1"/>
        <v>#REF!</v>
      </c>
      <c r="AP27" s="55" t="e">
        <f t="shared" si="2"/>
        <v>#REF!</v>
      </c>
      <c r="AQ27" s="55" t="e">
        <f t="shared" si="3"/>
        <v>#REF!</v>
      </c>
      <c r="AR27" s="26"/>
    </row>
    <row r="28" spans="1:44" x14ac:dyDescent="0.2">
      <c r="B28" s="93"/>
      <c r="C28" s="100"/>
      <c r="D28" s="26"/>
      <c r="E28" s="26"/>
      <c r="F28" s="104" t="s">
        <v>94</v>
      </c>
      <c r="G28" s="99" t="e">
        <f>IF(C26=0,0,ROUND(G24/G26*I25+F25,0))</f>
        <v>#REF!</v>
      </c>
      <c r="H28" s="26"/>
      <c r="I28" s="99"/>
      <c r="J28" s="108" t="s">
        <v>94</v>
      </c>
      <c r="K28" s="300" t="e">
        <f>ROUND(G28/(G28+G35),3)</f>
        <v>#REF!</v>
      </c>
      <c r="L28" s="300"/>
      <c r="M28" s="26"/>
      <c r="N28" s="34"/>
      <c r="O28" s="89"/>
      <c r="P28" s="99"/>
      <c r="Q28" s="26"/>
      <c r="R28" s="26"/>
      <c r="S28" s="93"/>
      <c r="T28" s="26"/>
      <c r="U28" s="83" t="s">
        <v>127</v>
      </c>
      <c r="V28" s="27"/>
      <c r="W28" s="27"/>
      <c r="X28" s="26"/>
      <c r="Y28" s="26"/>
      <c r="Z28" s="34"/>
      <c r="AA28" s="34"/>
      <c r="AB28" s="34"/>
      <c r="AC28" s="34"/>
      <c r="AD28" s="34"/>
      <c r="AE28" s="26"/>
      <c r="AF28" s="34"/>
      <c r="AG28" s="34"/>
      <c r="AH28" s="34"/>
      <c r="AI28" s="26"/>
      <c r="AJ28" s="31">
        <f t="shared" si="4"/>
        <v>25</v>
      </c>
      <c r="AK28" s="38">
        <v>100000</v>
      </c>
      <c r="AL28" s="39">
        <f t="shared" si="5"/>
        <v>126</v>
      </c>
      <c r="AM28" s="39">
        <f t="shared" si="6"/>
        <v>140</v>
      </c>
      <c r="AN28" s="39">
        <f t="shared" si="0"/>
        <v>154</v>
      </c>
      <c r="AO28" s="40" t="e">
        <f t="shared" si="1"/>
        <v>#REF!</v>
      </c>
      <c r="AP28" s="40" t="e">
        <f t="shared" si="2"/>
        <v>#REF!</v>
      </c>
      <c r="AQ28" s="40" t="e">
        <f t="shared" si="3"/>
        <v>#REF!</v>
      </c>
      <c r="AR28" s="26"/>
    </row>
    <row r="29" spans="1:44" x14ac:dyDescent="0.2">
      <c r="B29" s="109"/>
      <c r="C29" s="110"/>
      <c r="D29" s="32"/>
      <c r="E29" s="32"/>
      <c r="F29" s="111" t="s">
        <v>128</v>
      </c>
      <c r="G29" s="47"/>
      <c r="H29" s="32"/>
      <c r="I29" s="47"/>
      <c r="J29" s="91" t="s">
        <v>129</v>
      </c>
      <c r="K29" s="32"/>
      <c r="L29" s="32"/>
      <c r="M29" s="32"/>
      <c r="N29" s="32"/>
      <c r="O29" s="301" t="s">
        <v>130</v>
      </c>
      <c r="P29" s="302"/>
      <c r="Q29" s="302"/>
      <c r="R29" s="303"/>
      <c r="S29" s="93"/>
      <c r="T29" s="26"/>
      <c r="U29" s="83" t="s">
        <v>131</v>
      </c>
      <c r="V29" s="27"/>
      <c r="W29" s="27"/>
      <c r="X29" s="26"/>
      <c r="Y29" s="26"/>
      <c r="Z29" s="34"/>
      <c r="AA29" s="26"/>
      <c r="AB29" s="26"/>
      <c r="AC29" s="26"/>
      <c r="AD29" s="26"/>
      <c r="AE29" s="26"/>
      <c r="AF29" s="34"/>
      <c r="AG29" s="34"/>
      <c r="AH29" s="34"/>
      <c r="AI29" s="26"/>
      <c r="AJ29" s="31">
        <f t="shared" si="4"/>
        <v>26</v>
      </c>
      <c r="AK29" s="38">
        <v>120000</v>
      </c>
      <c r="AL29" s="39">
        <f t="shared" si="5"/>
        <v>145</v>
      </c>
      <c r="AM29" s="39">
        <f t="shared" si="6"/>
        <v>161</v>
      </c>
      <c r="AN29" s="39">
        <f t="shared" si="0"/>
        <v>177</v>
      </c>
      <c r="AO29" s="40" t="e">
        <f t="shared" si="1"/>
        <v>#REF!</v>
      </c>
      <c r="AP29" s="40" t="e">
        <f t="shared" si="2"/>
        <v>#REF!</v>
      </c>
      <c r="AQ29" s="40" t="e">
        <f t="shared" si="3"/>
        <v>#REF!</v>
      </c>
      <c r="AR29" s="26"/>
    </row>
    <row r="30" spans="1:44" x14ac:dyDescent="0.2">
      <c r="B30" s="93"/>
      <c r="C30" s="100"/>
      <c r="D30" s="26"/>
      <c r="E30" s="26"/>
      <c r="F30" s="104" t="s">
        <v>132</v>
      </c>
      <c r="G30" s="99"/>
      <c r="H30" s="26"/>
      <c r="I30" s="99"/>
      <c r="J30" s="94" t="s">
        <v>133</v>
      </c>
      <c r="K30" s="26"/>
      <c r="L30" s="26"/>
      <c r="M30" s="26"/>
      <c r="N30" s="34"/>
      <c r="O30" s="94" t="s">
        <v>134</v>
      </c>
      <c r="P30" s="99"/>
      <c r="Q30" s="26"/>
      <c r="R30" s="26"/>
      <c r="S30" s="93"/>
      <c r="T30" s="26"/>
      <c r="U30" s="26"/>
      <c r="V30" s="26"/>
      <c r="W30" s="26"/>
      <c r="X30" s="26"/>
      <c r="Y30" s="26"/>
      <c r="Z30" s="26"/>
      <c r="AA30" s="26"/>
      <c r="AB30" s="26"/>
      <c r="AC30" s="26"/>
      <c r="AD30" s="26"/>
      <c r="AE30" s="26"/>
      <c r="AF30" s="34"/>
      <c r="AG30" s="34"/>
      <c r="AH30" s="34"/>
      <c r="AI30" s="26"/>
      <c r="AJ30" s="31">
        <f t="shared" si="4"/>
        <v>27</v>
      </c>
      <c r="AK30" s="38">
        <v>150000</v>
      </c>
      <c r="AL30" s="39">
        <f t="shared" si="5"/>
        <v>172</v>
      </c>
      <c r="AM30" s="39">
        <f t="shared" si="6"/>
        <v>191</v>
      </c>
      <c r="AN30" s="39">
        <f t="shared" si="0"/>
        <v>210</v>
      </c>
      <c r="AO30" s="40" t="e">
        <f t="shared" si="1"/>
        <v>#REF!</v>
      </c>
      <c r="AP30" s="40" t="e">
        <f t="shared" si="2"/>
        <v>#REF!</v>
      </c>
      <c r="AQ30" s="40" t="e">
        <f t="shared" si="3"/>
        <v>#REF!</v>
      </c>
      <c r="AR30" s="26"/>
    </row>
    <row r="31" spans="1:44" x14ac:dyDescent="0.2">
      <c r="B31" s="93"/>
      <c r="C31" s="96" t="e">
        <f>#REF!</f>
        <v>#REF!</v>
      </c>
      <c r="D31" s="28" t="s">
        <v>78</v>
      </c>
      <c r="E31" s="97">
        <v>1</v>
      </c>
      <c r="F31" s="100"/>
      <c r="G31" s="99" t="e">
        <f>IF(C33=0,0,C33-AK62)</f>
        <v>#REF!</v>
      </c>
      <c r="H31" s="26"/>
      <c r="I31" s="99"/>
      <c r="J31" s="89"/>
      <c r="K31" s="305" t="e">
        <f>G35</f>
        <v>#REF!</v>
      </c>
      <c r="L31" s="305"/>
      <c r="M31" s="305"/>
      <c r="N31" s="34"/>
      <c r="O31" s="89"/>
      <c r="P31" s="99"/>
      <c r="Q31" s="26"/>
      <c r="R31" s="26"/>
      <c r="S31" s="112"/>
      <c r="T31" s="28">
        <v>9</v>
      </c>
      <c r="U31" s="28" t="s">
        <v>135</v>
      </c>
      <c r="V31" s="28"/>
      <c r="W31" s="26"/>
      <c r="X31" s="26"/>
      <c r="Y31" s="26"/>
      <c r="Z31" s="26"/>
      <c r="AA31" s="26"/>
      <c r="AB31" s="26"/>
      <c r="AC31" s="26"/>
      <c r="AD31" s="26"/>
      <c r="AE31" s="26"/>
      <c r="AF31" s="34"/>
      <c r="AG31" s="34"/>
      <c r="AH31" s="34"/>
      <c r="AI31" s="26"/>
      <c r="AJ31" s="31">
        <f t="shared" si="4"/>
        <v>28</v>
      </c>
      <c r="AK31" s="38">
        <v>200000</v>
      </c>
      <c r="AL31" s="39">
        <f t="shared" si="5"/>
        <v>214</v>
      </c>
      <c r="AM31" s="39">
        <f t="shared" si="6"/>
        <v>238</v>
      </c>
      <c r="AN31" s="39">
        <f t="shared" si="0"/>
        <v>262</v>
      </c>
      <c r="AO31" s="40" t="e">
        <f t="shared" si="1"/>
        <v>#REF!</v>
      </c>
      <c r="AP31" s="40" t="e">
        <f t="shared" si="2"/>
        <v>#REF!</v>
      </c>
      <c r="AQ31" s="40" t="e">
        <f t="shared" si="3"/>
        <v>#REF!</v>
      </c>
      <c r="AR31" s="26"/>
    </row>
    <row r="32" spans="1:44" x14ac:dyDescent="0.2">
      <c r="B32" s="93"/>
      <c r="C32" s="100"/>
      <c r="D32" s="26"/>
      <c r="E32" s="26"/>
      <c r="F32" s="100" t="e">
        <f>IF(C33=0,0,AL62)</f>
        <v>#REF!</v>
      </c>
      <c r="G32" s="102" t="s">
        <v>136</v>
      </c>
      <c r="H32" s="103" t="s">
        <v>78</v>
      </c>
      <c r="I32" s="31" t="e">
        <f>IF(C33=0,0,AL63-AL62)</f>
        <v>#REF!</v>
      </c>
      <c r="J32" s="108" t="s">
        <v>94</v>
      </c>
      <c r="K32" s="103" t="s">
        <v>137</v>
      </c>
      <c r="L32" s="99"/>
      <c r="M32" s="99"/>
      <c r="N32" s="34"/>
      <c r="O32" s="104" t="s">
        <v>123</v>
      </c>
      <c r="P32" s="99" t="e">
        <f>G42</f>
        <v>#REF!</v>
      </c>
      <c r="Q32" s="28" t="s">
        <v>78</v>
      </c>
      <c r="R32" s="53" t="e">
        <f>K35</f>
        <v>#REF!</v>
      </c>
      <c r="S32" s="112"/>
      <c r="T32" s="28" t="s">
        <v>138</v>
      </c>
      <c r="U32" s="26" t="s">
        <v>2</v>
      </c>
      <c r="V32" s="26"/>
      <c r="W32" s="26"/>
      <c r="X32" s="26"/>
      <c r="Y32" s="26"/>
      <c r="Z32" s="26"/>
      <c r="AA32" s="26"/>
      <c r="AB32" s="26"/>
      <c r="AC32" s="26"/>
      <c r="AD32" s="26"/>
      <c r="AE32" s="26"/>
      <c r="AF32" s="34"/>
      <c r="AG32" s="34"/>
      <c r="AH32" s="34"/>
      <c r="AI32" s="26"/>
      <c r="AJ32" s="31">
        <f t="shared" si="4"/>
        <v>29</v>
      </c>
      <c r="AK32" s="38">
        <v>250000</v>
      </c>
      <c r="AL32" s="39">
        <f t="shared" si="5"/>
        <v>254</v>
      </c>
      <c r="AM32" s="39">
        <f t="shared" si="6"/>
        <v>282</v>
      </c>
      <c r="AN32" s="39">
        <f t="shared" si="0"/>
        <v>310</v>
      </c>
      <c r="AO32" s="40" t="e">
        <f t="shared" si="1"/>
        <v>#REF!</v>
      </c>
      <c r="AP32" s="40" t="e">
        <f t="shared" si="2"/>
        <v>#REF!</v>
      </c>
      <c r="AQ32" s="40" t="e">
        <f t="shared" si="3"/>
        <v>#REF!</v>
      </c>
      <c r="AR32" s="26"/>
    </row>
    <row r="33" spans="2:44" x14ac:dyDescent="0.2">
      <c r="B33" s="107" t="s">
        <v>2</v>
      </c>
      <c r="C33" s="100" t="e">
        <f>TRUNC(C31*E31)</f>
        <v>#REF!</v>
      </c>
      <c r="D33" s="26"/>
      <c r="E33" s="26"/>
      <c r="F33" s="100"/>
      <c r="G33" s="99" t="e">
        <f>IF(C33=0,0,AK63-AK62)</f>
        <v>#REF!</v>
      </c>
      <c r="H33" s="26"/>
      <c r="I33" s="99"/>
      <c r="J33" s="89"/>
      <c r="K33" s="31" t="e">
        <f>G35</f>
        <v>#REF!</v>
      </c>
      <c r="L33" s="42" t="s">
        <v>125</v>
      </c>
      <c r="M33" s="31" t="e">
        <f>G28</f>
        <v>#REF!</v>
      </c>
      <c r="N33" s="34"/>
      <c r="O33" s="89"/>
      <c r="P33" s="99"/>
      <c r="Q33" s="26"/>
      <c r="R33" s="26"/>
      <c r="S33" s="112"/>
      <c r="T33" s="26"/>
      <c r="U33" s="28" t="s">
        <v>73</v>
      </c>
      <c r="V33" s="305" t="s">
        <v>74</v>
      </c>
      <c r="W33" s="305"/>
      <c r="X33" s="28" t="s">
        <v>75</v>
      </c>
      <c r="Y33" s="42" t="s">
        <v>76</v>
      </c>
      <c r="Z33" s="313" t="s">
        <v>77</v>
      </c>
      <c r="AA33" s="313"/>
      <c r="AB33" s="28" t="s">
        <v>78</v>
      </c>
      <c r="AC33" s="42" t="s">
        <v>79</v>
      </c>
      <c r="AD33" s="306" t="s">
        <v>80</v>
      </c>
      <c r="AE33" s="306"/>
      <c r="AF33" s="43"/>
      <c r="AG33" s="43"/>
      <c r="AH33" s="34"/>
      <c r="AI33" s="26"/>
      <c r="AJ33" s="31">
        <f t="shared" si="4"/>
        <v>30</v>
      </c>
      <c r="AK33" s="38">
        <v>300000</v>
      </c>
      <c r="AL33" s="39">
        <f t="shared" si="5"/>
        <v>293</v>
      </c>
      <c r="AM33" s="39">
        <f t="shared" si="6"/>
        <v>325</v>
      </c>
      <c r="AN33" s="39">
        <f t="shared" si="0"/>
        <v>358</v>
      </c>
      <c r="AO33" s="40" t="e">
        <f t="shared" si="1"/>
        <v>#REF!</v>
      </c>
      <c r="AP33" s="40" t="e">
        <f t="shared" si="2"/>
        <v>#REF!</v>
      </c>
      <c r="AQ33" s="40" t="e">
        <f t="shared" si="3"/>
        <v>#REF!</v>
      </c>
      <c r="AR33" s="26"/>
    </row>
    <row r="34" spans="2:44" x14ac:dyDescent="0.2">
      <c r="B34" s="93"/>
      <c r="C34" s="100"/>
      <c r="D34" s="26"/>
      <c r="E34" s="26"/>
      <c r="F34" s="89"/>
      <c r="G34" s="26"/>
      <c r="H34" s="26"/>
      <c r="I34" s="99"/>
      <c r="J34" s="89"/>
      <c r="K34" s="26"/>
      <c r="L34" s="26"/>
      <c r="M34" s="26"/>
      <c r="N34" s="34"/>
      <c r="O34" s="94" t="s">
        <v>123</v>
      </c>
      <c r="P34" s="99" t="e">
        <f>ROUND(P32*R32,0)</f>
        <v>#REF!</v>
      </c>
      <c r="Q34" s="26"/>
      <c r="R34" s="113" t="s">
        <v>89</v>
      </c>
      <c r="S34" s="112"/>
      <c r="T34" s="84" t="s">
        <v>139</v>
      </c>
      <c r="U34" s="28" t="s">
        <v>140</v>
      </c>
      <c r="V34" s="28" t="s">
        <v>97</v>
      </c>
      <c r="W34" s="28" t="s">
        <v>84</v>
      </c>
      <c r="X34" s="26"/>
      <c r="Y34" s="28" t="s">
        <v>85</v>
      </c>
      <c r="Z34" s="26"/>
      <c r="AA34" s="34"/>
      <c r="AB34" s="26"/>
      <c r="AC34" s="28" t="s">
        <v>86</v>
      </c>
      <c r="AD34" s="26"/>
      <c r="AE34" s="28" t="s">
        <v>87</v>
      </c>
      <c r="AF34" s="34"/>
      <c r="AG34" s="34"/>
      <c r="AH34" s="34"/>
      <c r="AI34" s="26"/>
      <c r="AJ34" s="54">
        <f t="shared" si="4"/>
        <v>31</v>
      </c>
      <c r="AK34" s="38">
        <v>400000</v>
      </c>
      <c r="AL34" s="39">
        <f t="shared" si="5"/>
        <v>365</v>
      </c>
      <c r="AM34" s="39">
        <f t="shared" si="6"/>
        <v>405</v>
      </c>
      <c r="AN34" s="39">
        <f t="shared" si="0"/>
        <v>446</v>
      </c>
      <c r="AO34" s="55" t="e">
        <f t="shared" si="1"/>
        <v>#REF!</v>
      </c>
      <c r="AP34" s="55" t="e">
        <f t="shared" si="2"/>
        <v>#REF!</v>
      </c>
      <c r="AQ34" s="55" t="e">
        <f t="shared" si="3"/>
        <v>#REF!</v>
      </c>
      <c r="AR34" s="26"/>
    </row>
    <row r="35" spans="2:44" x14ac:dyDescent="0.2">
      <c r="B35" s="93"/>
      <c r="C35" s="100"/>
      <c r="D35" s="26"/>
      <c r="E35" s="26"/>
      <c r="F35" s="104" t="s">
        <v>94</v>
      </c>
      <c r="G35" s="99" t="e">
        <f>IF(C33=0,0,ROUND(G31/G33*I32+F32,0))</f>
        <v>#REF!</v>
      </c>
      <c r="H35" s="26"/>
      <c r="I35" s="99"/>
      <c r="J35" s="108" t="s">
        <v>94</v>
      </c>
      <c r="K35" s="300" t="e">
        <f>ROUND(G35/(G35+G28),3)</f>
        <v>#REF!</v>
      </c>
      <c r="L35" s="300"/>
      <c r="M35" s="26"/>
      <c r="N35" s="34"/>
      <c r="O35" s="89"/>
      <c r="P35" s="99"/>
      <c r="Q35" s="26"/>
      <c r="R35" s="26"/>
      <c r="S35" s="112"/>
      <c r="T35" s="26"/>
      <c r="U35" s="26"/>
      <c r="V35" s="26"/>
      <c r="W35" s="26"/>
      <c r="X35" s="26"/>
      <c r="Y35" s="26"/>
      <c r="Z35" s="26"/>
      <c r="AA35" s="26"/>
      <c r="AB35" s="26"/>
      <c r="AC35" s="26"/>
      <c r="AD35" s="26"/>
      <c r="AE35" s="26"/>
      <c r="AF35" s="34"/>
      <c r="AG35" s="34"/>
      <c r="AH35" s="34"/>
      <c r="AI35" s="26"/>
      <c r="AJ35" s="31">
        <f t="shared" si="4"/>
        <v>32</v>
      </c>
      <c r="AK35" s="38">
        <v>500000</v>
      </c>
      <c r="AL35" s="39">
        <f t="shared" si="5"/>
        <v>432</v>
      </c>
      <c r="AM35" s="39">
        <f t="shared" si="6"/>
        <v>480</v>
      </c>
      <c r="AN35" s="39">
        <f t="shared" si="0"/>
        <v>528</v>
      </c>
      <c r="AO35" s="40" t="e">
        <f t="shared" si="1"/>
        <v>#REF!</v>
      </c>
      <c r="AP35" s="40" t="e">
        <f t="shared" si="2"/>
        <v>#REF!</v>
      </c>
      <c r="AQ35" s="40" t="e">
        <f t="shared" si="3"/>
        <v>#REF!</v>
      </c>
      <c r="AR35" s="26"/>
    </row>
    <row r="36" spans="2:44" x14ac:dyDescent="0.2">
      <c r="B36" s="109"/>
      <c r="C36" s="110"/>
      <c r="D36" s="32"/>
      <c r="E36" s="32"/>
      <c r="F36" s="111" t="s">
        <v>141</v>
      </c>
      <c r="G36" s="47"/>
      <c r="H36" s="32"/>
      <c r="I36" s="47"/>
      <c r="J36" s="91" t="s">
        <v>129</v>
      </c>
      <c r="K36" s="32"/>
      <c r="L36" s="32"/>
      <c r="M36" s="32"/>
      <c r="N36" s="32"/>
      <c r="O36" s="301" t="s">
        <v>128</v>
      </c>
      <c r="P36" s="302"/>
      <c r="Q36" s="302"/>
      <c r="R36" s="303"/>
      <c r="S36" s="112"/>
      <c r="U36" s="47" t="e">
        <f>P34</f>
        <v>#REF!</v>
      </c>
      <c r="V36" s="43" t="s">
        <v>78</v>
      </c>
      <c r="W36" s="114">
        <f>W8</f>
        <v>26.5</v>
      </c>
      <c r="X36" s="43" t="s">
        <v>78</v>
      </c>
      <c r="Y36" s="115" t="e">
        <f>Y8</f>
        <v>#REF!</v>
      </c>
      <c r="Z36" s="43" t="s">
        <v>78</v>
      </c>
      <c r="AA36" s="115">
        <f>AA8</f>
        <v>2.2679999999999998</v>
      </c>
      <c r="AB36" s="43" t="s">
        <v>78</v>
      </c>
      <c r="AC36" s="114">
        <f>AC8</f>
        <v>1</v>
      </c>
      <c r="AD36" s="43" t="s">
        <v>78</v>
      </c>
      <c r="AE36" s="116">
        <f>AE8</f>
        <v>0.7</v>
      </c>
      <c r="AF36" s="51"/>
      <c r="AG36" s="117"/>
      <c r="AH36" s="43"/>
      <c r="AI36" s="26"/>
      <c r="AJ36" s="31">
        <f t="shared" si="4"/>
        <v>33</v>
      </c>
      <c r="AK36" s="38">
        <v>600000</v>
      </c>
      <c r="AL36" s="39">
        <f t="shared" si="5"/>
        <v>497</v>
      </c>
      <c r="AM36" s="39">
        <f t="shared" si="6"/>
        <v>552</v>
      </c>
      <c r="AN36" s="39">
        <f t="shared" si="0"/>
        <v>607</v>
      </c>
      <c r="AO36" s="40" t="e">
        <f t="shared" si="1"/>
        <v>#REF!</v>
      </c>
      <c r="AP36" s="40" t="e">
        <f t="shared" si="2"/>
        <v>#REF!</v>
      </c>
      <c r="AQ36" s="40" t="e">
        <f t="shared" si="3"/>
        <v>#REF!</v>
      </c>
      <c r="AR36" s="26"/>
    </row>
    <row r="37" spans="2:44" x14ac:dyDescent="0.2">
      <c r="B37" s="93"/>
      <c r="C37" s="100"/>
      <c r="D37" s="26"/>
      <c r="E37" s="26"/>
      <c r="F37" s="104" t="s">
        <v>142</v>
      </c>
      <c r="G37" s="99"/>
      <c r="H37" s="26"/>
      <c r="I37" s="99"/>
      <c r="J37" s="94" t="s">
        <v>97</v>
      </c>
      <c r="K37" s="26"/>
      <c r="L37" s="26"/>
      <c r="M37" s="26"/>
      <c r="N37" s="26"/>
      <c r="O37" s="94" t="s">
        <v>143</v>
      </c>
      <c r="P37" s="99"/>
      <c r="Q37" s="26"/>
      <c r="R37" s="26"/>
      <c r="S37" s="112"/>
      <c r="T37" s="26"/>
      <c r="U37" s="34"/>
      <c r="V37" s="34"/>
      <c r="W37" s="34"/>
      <c r="X37" s="34"/>
      <c r="Y37" s="34"/>
      <c r="Z37" s="34"/>
      <c r="AA37" s="43" t="s">
        <v>97</v>
      </c>
      <c r="AB37" s="43" t="s">
        <v>97</v>
      </c>
      <c r="AC37" s="41"/>
      <c r="AD37" s="34"/>
      <c r="AE37" s="41"/>
      <c r="AF37" s="41"/>
      <c r="AG37" s="41"/>
      <c r="AH37" s="34"/>
      <c r="AI37" s="26"/>
      <c r="AJ37" s="31">
        <f t="shared" si="4"/>
        <v>34</v>
      </c>
      <c r="AK37" s="38">
        <v>700000</v>
      </c>
      <c r="AL37" s="39">
        <f t="shared" si="5"/>
        <v>559</v>
      </c>
      <c r="AM37" s="39">
        <f t="shared" si="6"/>
        <v>621</v>
      </c>
      <c r="AN37" s="39">
        <f t="shared" si="0"/>
        <v>683</v>
      </c>
      <c r="AO37" s="40" t="e">
        <f t="shared" si="1"/>
        <v>#REF!</v>
      </c>
      <c r="AP37" s="40" t="e">
        <f t="shared" si="2"/>
        <v>#REF!</v>
      </c>
      <c r="AQ37" s="40" t="e">
        <f t="shared" si="3"/>
        <v>#REF!</v>
      </c>
      <c r="AR37" s="26"/>
    </row>
    <row r="38" spans="2:44" x14ac:dyDescent="0.2">
      <c r="B38" s="93"/>
      <c r="C38" s="100" t="e">
        <f>C26</f>
        <v>#REF!</v>
      </c>
      <c r="D38" s="26" t="s">
        <v>144</v>
      </c>
      <c r="E38" s="118" t="e">
        <f>C33</f>
        <v>#REF!</v>
      </c>
      <c r="F38" s="100"/>
      <c r="G38" s="99" t="e">
        <f>C40-AK65</f>
        <v>#REF!</v>
      </c>
      <c r="H38" s="26"/>
      <c r="I38" s="99"/>
      <c r="J38" s="89"/>
      <c r="K38" s="26"/>
      <c r="L38" s="26"/>
      <c r="M38" s="26"/>
      <c r="N38" s="26"/>
      <c r="O38" s="89"/>
      <c r="P38" s="99"/>
      <c r="Q38" s="26"/>
      <c r="R38" s="26"/>
      <c r="S38" s="112"/>
      <c r="T38" s="28" t="s">
        <v>94</v>
      </c>
      <c r="U38" s="304" t="e">
        <f>TRUNC(+U36*W36*Y36*AA36*AC36*AE36*1000)/1000</f>
        <v>#REF!</v>
      </c>
      <c r="V38" s="304"/>
      <c r="W38" s="34"/>
      <c r="X38" s="34"/>
      <c r="Y38" s="34"/>
      <c r="Z38" s="78"/>
      <c r="AA38" s="79"/>
      <c r="AB38" s="79"/>
      <c r="AC38" s="80" t="s">
        <v>102</v>
      </c>
      <c r="AD38" s="34"/>
      <c r="AE38" s="34"/>
      <c r="AF38" s="26"/>
      <c r="AG38" s="26"/>
      <c r="AH38" s="26"/>
      <c r="AI38" s="26"/>
      <c r="AJ38" s="31">
        <f t="shared" si="4"/>
        <v>35</v>
      </c>
      <c r="AK38" s="38">
        <v>800000</v>
      </c>
      <c r="AL38" s="39">
        <f t="shared" si="5"/>
        <v>619</v>
      </c>
      <c r="AM38" s="39">
        <f t="shared" si="6"/>
        <v>688</v>
      </c>
      <c r="AN38" s="39">
        <f t="shared" si="0"/>
        <v>757</v>
      </c>
      <c r="AO38" s="40" t="e">
        <f t="shared" si="1"/>
        <v>#REF!</v>
      </c>
      <c r="AP38" s="40" t="e">
        <f t="shared" si="2"/>
        <v>#REF!</v>
      </c>
      <c r="AQ38" s="40" t="e">
        <f t="shared" si="3"/>
        <v>#REF!</v>
      </c>
      <c r="AR38" s="26"/>
    </row>
    <row r="39" spans="2:44" x14ac:dyDescent="0.2">
      <c r="B39" s="93"/>
      <c r="C39" s="100"/>
      <c r="D39" s="26"/>
      <c r="E39" s="26"/>
      <c r="F39" s="100" t="e">
        <f>AL65</f>
        <v>#REF!</v>
      </c>
      <c r="G39" s="102" t="s">
        <v>136</v>
      </c>
      <c r="H39" s="103" t="s">
        <v>78</v>
      </c>
      <c r="I39" s="31" t="e">
        <f>AL66-AL65</f>
        <v>#REF!</v>
      </c>
      <c r="J39" s="94" t="s">
        <v>97</v>
      </c>
      <c r="K39" s="28" t="s">
        <v>97</v>
      </c>
      <c r="L39" s="28" t="s">
        <v>97</v>
      </c>
      <c r="M39" s="28" t="s">
        <v>97</v>
      </c>
      <c r="N39" s="26"/>
      <c r="O39" s="94" t="s">
        <v>123</v>
      </c>
      <c r="P39" s="99" t="e">
        <f>P27</f>
        <v>#REF!</v>
      </c>
      <c r="Q39" s="28" t="s">
        <v>125</v>
      </c>
      <c r="R39" s="99" t="e">
        <f>P34</f>
        <v>#REF!</v>
      </c>
      <c r="S39" s="112"/>
      <c r="T39" s="26"/>
      <c r="U39" s="34"/>
      <c r="V39" s="34"/>
      <c r="W39" s="34"/>
      <c r="X39" s="34"/>
      <c r="Y39" s="34"/>
      <c r="Z39" s="91" t="s">
        <v>104</v>
      </c>
      <c r="AA39" s="295" t="e">
        <f>ROUNDDOWN(U38,-1)</f>
        <v>#REF!</v>
      </c>
      <c r="AB39" s="295"/>
      <c r="AC39" s="82"/>
      <c r="AD39" s="41"/>
      <c r="AE39" s="34"/>
      <c r="AF39" s="26"/>
      <c r="AG39" s="26"/>
      <c r="AH39" s="26"/>
      <c r="AI39" s="26"/>
      <c r="AJ39" s="54">
        <f t="shared" si="4"/>
        <v>36</v>
      </c>
      <c r="AK39" s="38">
        <v>900000</v>
      </c>
      <c r="AL39" s="39">
        <f t="shared" si="5"/>
        <v>678</v>
      </c>
      <c r="AM39" s="39">
        <f t="shared" si="6"/>
        <v>753</v>
      </c>
      <c r="AN39" s="39">
        <f t="shared" si="0"/>
        <v>828</v>
      </c>
      <c r="AO39" s="55" t="e">
        <f t="shared" si="1"/>
        <v>#REF!</v>
      </c>
      <c r="AP39" s="55" t="e">
        <f t="shared" si="2"/>
        <v>#REF!</v>
      </c>
      <c r="AQ39" s="55" t="e">
        <f t="shared" si="3"/>
        <v>#REF!</v>
      </c>
      <c r="AR39" s="26"/>
    </row>
    <row r="40" spans="2:44" x14ac:dyDescent="0.2">
      <c r="B40" s="119" t="s">
        <v>71</v>
      </c>
      <c r="C40" s="100" t="e">
        <f>C38+E38</f>
        <v>#REF!</v>
      </c>
      <c r="D40" s="26"/>
      <c r="E40" s="26"/>
      <c r="F40" s="100"/>
      <c r="G40" s="99" t="e">
        <f>AK66-AK65</f>
        <v>#REF!</v>
      </c>
      <c r="H40" s="26"/>
      <c r="I40" s="99"/>
      <c r="J40" s="89"/>
      <c r="K40" s="26"/>
      <c r="L40" s="26"/>
      <c r="M40" s="26"/>
      <c r="N40" s="26"/>
      <c r="O40" s="89"/>
      <c r="P40" s="99"/>
      <c r="Q40" s="26"/>
      <c r="R40" s="26"/>
      <c r="S40" s="112"/>
      <c r="T40" s="26"/>
      <c r="U40" s="34"/>
      <c r="V40" s="34"/>
      <c r="W40" s="34"/>
      <c r="X40" s="34"/>
      <c r="Y40" s="34"/>
      <c r="Z40" s="34"/>
      <c r="AA40" s="105" t="s">
        <v>145</v>
      </c>
      <c r="AB40" s="34"/>
      <c r="AC40" s="34"/>
      <c r="AD40" s="34"/>
      <c r="AE40" s="34"/>
      <c r="AF40" s="26"/>
      <c r="AG40" s="26"/>
      <c r="AH40" s="26"/>
      <c r="AI40" s="26"/>
      <c r="AJ40" s="31">
        <f t="shared" si="4"/>
        <v>37</v>
      </c>
      <c r="AK40" s="38">
        <v>1000000</v>
      </c>
      <c r="AL40" s="39">
        <f t="shared" si="5"/>
        <v>734</v>
      </c>
      <c r="AM40" s="39">
        <f t="shared" si="6"/>
        <v>816</v>
      </c>
      <c r="AN40" s="39">
        <f t="shared" si="0"/>
        <v>898</v>
      </c>
      <c r="AO40" s="40" t="e">
        <f t="shared" si="1"/>
        <v>#REF!</v>
      </c>
      <c r="AP40" s="40" t="e">
        <f t="shared" si="2"/>
        <v>#REF!</v>
      </c>
      <c r="AQ40" s="40" t="e">
        <f t="shared" si="3"/>
        <v>#REF!</v>
      </c>
      <c r="AR40" s="26"/>
    </row>
    <row r="41" spans="2:44" x14ac:dyDescent="0.2">
      <c r="B41" s="93"/>
      <c r="C41" s="89"/>
      <c r="D41" s="26"/>
      <c r="E41" s="26"/>
      <c r="F41" s="100"/>
      <c r="G41" s="99"/>
      <c r="H41" s="26"/>
      <c r="I41" s="99"/>
      <c r="J41" s="89"/>
      <c r="K41" s="26"/>
      <c r="L41" s="26"/>
      <c r="M41" s="26"/>
      <c r="N41" s="26"/>
      <c r="O41" s="94" t="s">
        <v>123</v>
      </c>
      <c r="P41" s="99" t="e">
        <f>G42</f>
        <v>#REF!</v>
      </c>
      <c r="Q41" s="26"/>
      <c r="R41" s="26"/>
      <c r="S41" s="112"/>
      <c r="T41" s="26"/>
      <c r="U41" s="43" t="s">
        <v>109</v>
      </c>
      <c r="V41" s="34"/>
      <c r="W41" s="34"/>
      <c r="X41" s="34"/>
      <c r="Y41" s="34"/>
      <c r="Z41" s="34"/>
      <c r="AA41" s="34"/>
      <c r="AB41" s="34"/>
      <c r="AC41" s="34"/>
      <c r="AD41" s="34"/>
      <c r="AE41" s="34"/>
      <c r="AF41" s="26"/>
      <c r="AG41" s="26"/>
      <c r="AH41" s="26"/>
      <c r="AI41" s="26"/>
      <c r="AJ41" s="31">
        <f t="shared" si="4"/>
        <v>38</v>
      </c>
      <c r="AK41" s="38">
        <v>1200000</v>
      </c>
      <c r="AL41" s="39">
        <f t="shared" si="5"/>
        <v>845</v>
      </c>
      <c r="AM41" s="39">
        <f t="shared" si="6"/>
        <v>939</v>
      </c>
      <c r="AN41" s="39">
        <f t="shared" si="0"/>
        <v>1033</v>
      </c>
      <c r="AO41" s="40" t="e">
        <f t="shared" si="1"/>
        <v>#REF!</v>
      </c>
      <c r="AP41" s="40" t="e">
        <f t="shared" si="2"/>
        <v>#REF!</v>
      </c>
      <c r="AQ41" s="40" t="e">
        <f t="shared" si="3"/>
        <v>#REF!</v>
      </c>
      <c r="AR41" s="26"/>
    </row>
    <row r="42" spans="2:44" x14ac:dyDescent="0.2">
      <c r="B42" s="93"/>
      <c r="C42" s="89"/>
      <c r="D42" s="26"/>
      <c r="E42" s="26"/>
      <c r="F42" s="104" t="s">
        <v>94</v>
      </c>
      <c r="G42" s="99" t="e">
        <f>TRUNC(G38/G40*I39+F39)</f>
        <v>#REF!</v>
      </c>
      <c r="H42" s="26"/>
      <c r="I42" s="99"/>
      <c r="J42" s="89"/>
      <c r="K42" s="26"/>
      <c r="L42" s="26"/>
      <c r="M42" s="26"/>
      <c r="N42" s="26"/>
      <c r="O42" s="89"/>
      <c r="P42" s="26"/>
      <c r="Q42" s="26"/>
      <c r="R42" s="26"/>
      <c r="S42" s="112"/>
      <c r="T42" s="26"/>
      <c r="U42" s="34"/>
      <c r="V42" s="299" t="e">
        <f>AA39*1000</f>
        <v>#REF!</v>
      </c>
      <c r="W42" s="299"/>
      <c r="X42" s="33" t="s">
        <v>78</v>
      </c>
      <c r="Y42" s="87">
        <v>0.05</v>
      </c>
      <c r="Z42" s="33" t="s">
        <v>94</v>
      </c>
      <c r="AA42" s="120" t="e">
        <f>TRUNC(AA39*Y42*1000)</f>
        <v>#REF!</v>
      </c>
      <c r="AB42" s="120" t="s">
        <v>146</v>
      </c>
      <c r="AC42" s="121"/>
      <c r="AD42" s="34"/>
      <c r="AE42" s="34"/>
      <c r="AF42" s="26"/>
      <c r="AG42" s="26"/>
      <c r="AH42" s="26"/>
      <c r="AI42" s="26"/>
      <c r="AJ42" s="31">
        <f t="shared" si="4"/>
        <v>39</v>
      </c>
      <c r="AK42" s="38">
        <v>1500000</v>
      </c>
      <c r="AL42" s="39">
        <f t="shared" si="5"/>
        <v>1003</v>
      </c>
      <c r="AM42" s="39">
        <f t="shared" si="6"/>
        <v>1114</v>
      </c>
      <c r="AN42" s="39">
        <f t="shared" si="0"/>
        <v>1225</v>
      </c>
      <c r="AO42" s="40" t="e">
        <f t="shared" si="1"/>
        <v>#REF!</v>
      </c>
      <c r="AP42" s="40" t="e">
        <f t="shared" si="2"/>
        <v>#REF!</v>
      </c>
      <c r="AQ42" s="40" t="e">
        <f t="shared" si="3"/>
        <v>#REF!</v>
      </c>
      <c r="AR42" s="26"/>
    </row>
    <row r="43" spans="2:44" ht="13.5" thickBot="1" x14ac:dyDescent="0.25">
      <c r="B43" s="122"/>
      <c r="C43" s="123"/>
      <c r="D43" s="88"/>
      <c r="E43" s="88"/>
      <c r="F43" s="124" t="s">
        <v>147</v>
      </c>
      <c r="G43" s="88"/>
      <c r="H43" s="88"/>
      <c r="I43" s="88"/>
      <c r="J43" s="123"/>
      <c r="K43" s="88"/>
      <c r="L43" s="88"/>
      <c r="M43" s="88"/>
      <c r="N43" s="88"/>
      <c r="O43" s="124" t="s">
        <v>148</v>
      </c>
      <c r="P43" s="88"/>
      <c r="Q43" s="88"/>
      <c r="R43" s="88"/>
      <c r="S43" s="112"/>
      <c r="T43" s="26"/>
      <c r="U43" s="34"/>
      <c r="V43" s="41"/>
      <c r="W43" s="34"/>
      <c r="X43" s="34"/>
      <c r="Y43" s="34"/>
      <c r="Z43" s="34"/>
      <c r="AA43" s="34"/>
      <c r="AB43" s="34"/>
      <c r="AC43" s="34"/>
      <c r="AD43" s="34"/>
      <c r="AE43" s="34"/>
      <c r="AF43" s="26"/>
      <c r="AG43" s="26"/>
      <c r="AH43" s="26"/>
      <c r="AI43" s="26"/>
      <c r="AJ43" s="31">
        <f t="shared" si="4"/>
        <v>40</v>
      </c>
      <c r="AK43" s="38">
        <v>2000000</v>
      </c>
      <c r="AL43" s="39">
        <f t="shared" si="5"/>
        <v>1250</v>
      </c>
      <c r="AM43" s="39">
        <f t="shared" si="6"/>
        <v>1389</v>
      </c>
      <c r="AN43" s="39">
        <f t="shared" si="0"/>
        <v>1528</v>
      </c>
      <c r="AO43" s="40" t="e">
        <f t="shared" si="1"/>
        <v>#REF!</v>
      </c>
      <c r="AP43" s="40" t="e">
        <f t="shared" si="2"/>
        <v>#REF!</v>
      </c>
      <c r="AQ43" s="40" t="e">
        <f t="shared" si="3"/>
        <v>#REF!</v>
      </c>
      <c r="AR43" s="26"/>
    </row>
    <row r="44" spans="2:44" x14ac:dyDescent="0.2">
      <c r="B44" s="83" t="s">
        <v>149</v>
      </c>
      <c r="C44" s="27"/>
      <c r="D44" s="27"/>
      <c r="E44" s="27"/>
      <c r="F44" s="27"/>
      <c r="G44" s="27"/>
      <c r="H44" s="26"/>
      <c r="I44" s="27"/>
      <c r="J44" s="26"/>
      <c r="K44" s="26"/>
      <c r="L44" s="26"/>
      <c r="M44" s="26"/>
      <c r="N44" s="26"/>
      <c r="O44" s="26"/>
      <c r="P44" s="26"/>
      <c r="Q44" s="26"/>
      <c r="R44" s="26"/>
      <c r="S44" s="125"/>
      <c r="T44" s="26"/>
      <c r="U44" s="34"/>
      <c r="V44" s="41"/>
      <c r="W44" s="34"/>
      <c r="X44" s="34"/>
      <c r="Y44" s="43" t="s">
        <v>150</v>
      </c>
      <c r="Z44" s="34"/>
      <c r="AA44" s="297" t="e">
        <f>AA42+AA39*1000</f>
        <v>#REF!</v>
      </c>
      <c r="AB44" s="297"/>
      <c r="AC44" s="121" t="s">
        <v>151</v>
      </c>
      <c r="AD44" s="34"/>
      <c r="AE44" s="34"/>
      <c r="AF44" s="26"/>
      <c r="AG44" s="26"/>
      <c r="AH44" s="26"/>
      <c r="AI44" s="26"/>
      <c r="AJ44" s="31">
        <f t="shared" si="4"/>
        <v>41</v>
      </c>
      <c r="AK44" s="38">
        <v>2500000</v>
      </c>
      <c r="AL44" s="39">
        <f t="shared" si="5"/>
        <v>1482</v>
      </c>
      <c r="AM44" s="39">
        <f t="shared" si="6"/>
        <v>1647</v>
      </c>
      <c r="AN44" s="39">
        <f t="shared" si="0"/>
        <v>1812</v>
      </c>
      <c r="AO44" s="40" t="e">
        <f t="shared" si="1"/>
        <v>#REF!</v>
      </c>
      <c r="AP44" s="40" t="e">
        <f t="shared" si="2"/>
        <v>#REF!</v>
      </c>
      <c r="AQ44" s="40" t="e">
        <f t="shared" si="3"/>
        <v>#REF!</v>
      </c>
      <c r="AR44" s="26"/>
    </row>
    <row r="45" spans="2:44" x14ac:dyDescent="0.2">
      <c r="B45" s="83" t="s">
        <v>152</v>
      </c>
      <c r="C45" s="27"/>
      <c r="D45" s="27"/>
      <c r="E45" s="27"/>
      <c r="F45" s="27"/>
      <c r="G45" s="27"/>
      <c r="H45" s="26"/>
      <c r="I45" s="27"/>
      <c r="J45" s="26"/>
      <c r="K45" s="26"/>
      <c r="L45" s="26"/>
      <c r="M45" s="26"/>
      <c r="N45" s="26"/>
      <c r="O45" s="26"/>
      <c r="P45" s="26"/>
      <c r="Q45" s="26"/>
      <c r="R45" s="26"/>
      <c r="S45" s="125"/>
      <c r="T45" s="26"/>
      <c r="U45" s="34"/>
      <c r="V45" s="34"/>
      <c r="W45" s="26"/>
      <c r="X45" s="26"/>
      <c r="Y45" s="26"/>
      <c r="Z45" s="26"/>
      <c r="AA45" s="26"/>
      <c r="AB45" s="26"/>
      <c r="AC45" s="34"/>
      <c r="AD45" s="34"/>
      <c r="AE45" s="26"/>
      <c r="AF45" s="26"/>
      <c r="AG45" s="26"/>
      <c r="AH45" s="26"/>
      <c r="AI45" s="26"/>
      <c r="AJ45" s="31">
        <f t="shared" si="4"/>
        <v>42</v>
      </c>
      <c r="AK45" s="38">
        <v>3000000</v>
      </c>
      <c r="AL45" s="39">
        <f t="shared" si="5"/>
        <v>1705</v>
      </c>
      <c r="AM45" s="39">
        <f t="shared" si="6"/>
        <v>1894</v>
      </c>
      <c r="AN45" s="39">
        <f t="shared" si="0"/>
        <v>2083</v>
      </c>
      <c r="AO45" s="40" t="e">
        <f t="shared" si="1"/>
        <v>#REF!</v>
      </c>
      <c r="AP45" s="40" t="e">
        <f t="shared" si="2"/>
        <v>#REF!</v>
      </c>
      <c r="AQ45" s="40" t="e">
        <f t="shared" si="3"/>
        <v>#REF!</v>
      </c>
      <c r="AR45" s="26"/>
    </row>
    <row r="46" spans="2:44" x14ac:dyDescent="0.2">
      <c r="B46" s="27"/>
      <c r="C46" s="27"/>
      <c r="D46" s="27"/>
      <c r="E46" s="27"/>
      <c r="F46" s="27"/>
      <c r="G46" s="27"/>
      <c r="H46" s="26"/>
      <c r="I46" s="27"/>
      <c r="J46" s="26"/>
      <c r="K46" s="26"/>
      <c r="L46" s="26"/>
      <c r="M46" s="26"/>
      <c r="N46" s="26"/>
      <c r="O46" s="26"/>
      <c r="P46" s="26"/>
      <c r="Q46" s="26"/>
      <c r="R46" s="26"/>
      <c r="S46" s="125"/>
      <c r="T46" s="34"/>
      <c r="U46" s="34"/>
      <c r="V46" s="34"/>
      <c r="W46" s="34"/>
      <c r="X46" s="34"/>
      <c r="Y46" s="34"/>
      <c r="Z46" s="34"/>
      <c r="AA46" s="34"/>
      <c r="AB46" s="34"/>
      <c r="AC46" s="34"/>
      <c r="AD46" s="26"/>
      <c r="AE46" s="26"/>
      <c r="AF46" s="26"/>
      <c r="AG46" s="26"/>
      <c r="AH46" s="26"/>
      <c r="AI46" s="26"/>
      <c r="AJ46" s="54">
        <f t="shared" si="4"/>
        <v>43</v>
      </c>
      <c r="AK46" s="38">
        <v>4000000</v>
      </c>
      <c r="AL46" s="39">
        <f t="shared" si="5"/>
        <v>2126</v>
      </c>
      <c r="AM46" s="39">
        <f t="shared" si="6"/>
        <v>2362</v>
      </c>
      <c r="AN46" s="39">
        <f t="shared" si="0"/>
        <v>2598</v>
      </c>
      <c r="AO46" s="55" t="e">
        <f t="shared" si="1"/>
        <v>#REF!</v>
      </c>
      <c r="AP46" s="55" t="e">
        <f t="shared" si="2"/>
        <v>#REF!</v>
      </c>
      <c r="AQ46" s="55" t="e">
        <f t="shared" si="3"/>
        <v>#REF!</v>
      </c>
      <c r="AR46" s="26"/>
    </row>
    <row r="47" spans="2:44" x14ac:dyDescent="0.2">
      <c r="B47" s="27"/>
      <c r="C47" s="27"/>
      <c r="D47" s="27"/>
      <c r="E47" s="27"/>
      <c r="F47" s="27"/>
      <c r="G47" s="27"/>
      <c r="H47" s="26"/>
      <c r="I47" s="27"/>
      <c r="J47" s="26"/>
      <c r="K47" s="26"/>
      <c r="L47" s="26"/>
      <c r="M47" s="26"/>
      <c r="N47" s="26"/>
      <c r="O47" s="26"/>
      <c r="P47" s="26"/>
      <c r="Q47" s="26"/>
      <c r="R47" s="26"/>
      <c r="S47" s="126"/>
      <c r="T47" s="296" t="s">
        <v>153</v>
      </c>
      <c r="U47" s="296"/>
      <c r="V47" s="297" t="e">
        <f>AA25</f>
        <v>#REF!</v>
      </c>
      <c r="W47" s="297"/>
      <c r="X47" s="127" t="s">
        <v>125</v>
      </c>
      <c r="Y47" s="297" t="e">
        <f>AA44</f>
        <v>#REF!</v>
      </c>
      <c r="Z47" s="297"/>
      <c r="AA47" s="128" t="s">
        <v>154</v>
      </c>
      <c r="AB47" s="298" t="e">
        <f>+Y47+V47</f>
        <v>#REF!</v>
      </c>
      <c r="AC47" s="298"/>
      <c r="AD47" s="298"/>
      <c r="AE47" s="298"/>
      <c r="AF47" s="34"/>
      <c r="AG47" s="34"/>
      <c r="AH47" s="26"/>
      <c r="AI47" s="26"/>
      <c r="AJ47" s="31">
        <f t="shared" si="4"/>
        <v>44</v>
      </c>
      <c r="AK47" s="38">
        <v>5000000</v>
      </c>
      <c r="AL47" s="39">
        <f t="shared" si="5"/>
        <v>2522</v>
      </c>
      <c r="AM47" s="39">
        <f t="shared" si="6"/>
        <v>2802</v>
      </c>
      <c r="AN47" s="39">
        <f t="shared" si="0"/>
        <v>3082</v>
      </c>
      <c r="AO47" s="40" t="e">
        <f t="shared" si="1"/>
        <v>#REF!</v>
      </c>
      <c r="AP47" s="40" t="e">
        <f t="shared" si="2"/>
        <v>#REF!</v>
      </c>
      <c r="AQ47" s="40" t="e">
        <f t="shared" si="3"/>
        <v>#REF!</v>
      </c>
      <c r="AR47" s="26"/>
    </row>
    <row r="48" spans="2:44" ht="24.75" customHeight="1" x14ac:dyDescent="0.2">
      <c r="B48" s="26"/>
      <c r="C48" s="26"/>
      <c r="D48" s="26"/>
      <c r="E48" s="26"/>
      <c r="F48" s="26"/>
      <c r="G48" s="26"/>
      <c r="H48" s="26"/>
      <c r="I48" s="26"/>
      <c r="J48" s="26"/>
      <c r="K48" s="26"/>
      <c r="L48" s="26"/>
      <c r="M48" s="26"/>
      <c r="N48" s="26"/>
      <c r="O48" s="26"/>
      <c r="P48" s="154"/>
      <c r="Q48" s="155"/>
      <c r="R48" s="76"/>
      <c r="S48" s="26"/>
      <c r="T48" s="34"/>
      <c r="U48" s="26"/>
      <c r="V48" s="27"/>
      <c r="W48" s="26"/>
      <c r="X48" s="27"/>
      <c r="Y48" s="27"/>
      <c r="Z48" s="41"/>
      <c r="AA48" s="129"/>
      <c r="AB48" s="41"/>
      <c r="AC48" s="41"/>
      <c r="AD48" s="34"/>
      <c r="AE48" s="26"/>
      <c r="AF48" s="26"/>
      <c r="AG48" s="26"/>
      <c r="AH48" s="26"/>
      <c r="AI48" s="26"/>
      <c r="AJ48" s="31">
        <f t="shared" si="4"/>
        <v>45</v>
      </c>
      <c r="AK48" s="38">
        <v>6000000</v>
      </c>
      <c r="AL48" s="39">
        <f t="shared" si="5"/>
        <v>2900</v>
      </c>
      <c r="AM48" s="39">
        <f t="shared" si="6"/>
        <v>3222</v>
      </c>
      <c r="AN48" s="39">
        <f t="shared" si="0"/>
        <v>3544</v>
      </c>
      <c r="AO48" s="40" t="e">
        <f t="shared" si="1"/>
        <v>#REF!</v>
      </c>
      <c r="AP48" s="40" t="e">
        <f t="shared" si="2"/>
        <v>#REF!</v>
      </c>
      <c r="AQ48" s="40" t="e">
        <f t="shared" si="3"/>
        <v>#REF!</v>
      </c>
      <c r="AR48" s="26"/>
    </row>
    <row r="49" spans="2:44" x14ac:dyDescent="0.2">
      <c r="B49" s="26"/>
      <c r="C49" s="26"/>
      <c r="D49" s="26"/>
      <c r="E49" s="26"/>
      <c r="F49" s="26"/>
      <c r="G49" s="26"/>
      <c r="H49" s="26"/>
      <c r="I49" s="26"/>
      <c r="J49" s="26"/>
      <c r="K49" s="26"/>
      <c r="L49" s="26"/>
      <c r="M49" s="26"/>
      <c r="N49" s="26"/>
      <c r="O49" s="26"/>
      <c r="P49" s="26"/>
      <c r="Q49" s="26"/>
      <c r="R49" s="26"/>
      <c r="S49" s="26"/>
      <c r="T49" s="34"/>
      <c r="U49" s="34"/>
      <c r="V49" s="34"/>
      <c r="W49" s="34"/>
      <c r="X49" s="34"/>
      <c r="Y49" s="34"/>
      <c r="Z49" s="34"/>
      <c r="AA49" s="34"/>
      <c r="AB49" s="34"/>
      <c r="AC49" s="34"/>
      <c r="AD49" s="34"/>
      <c r="AE49" s="26"/>
      <c r="AF49" s="26"/>
      <c r="AG49" s="26"/>
      <c r="AH49" s="26"/>
      <c r="AI49" s="26"/>
      <c r="AJ49" s="31">
        <f t="shared" si="4"/>
        <v>46</v>
      </c>
      <c r="AK49" s="38">
        <v>7000000</v>
      </c>
      <c r="AL49" s="39">
        <f t="shared" si="5"/>
        <v>3263</v>
      </c>
      <c r="AM49" s="39">
        <f t="shared" si="6"/>
        <v>3626</v>
      </c>
      <c r="AN49" s="39">
        <f t="shared" si="0"/>
        <v>3989</v>
      </c>
      <c r="AO49" s="40" t="e">
        <f t="shared" si="1"/>
        <v>#REF!</v>
      </c>
      <c r="AP49" s="40" t="e">
        <f t="shared" si="2"/>
        <v>#REF!</v>
      </c>
      <c r="AQ49" s="40" t="e">
        <f t="shared" si="3"/>
        <v>#REF!</v>
      </c>
      <c r="AR49" s="26"/>
    </row>
    <row r="50" spans="2:44" x14ac:dyDescent="0.2">
      <c r="B50" s="26"/>
      <c r="C50" s="26"/>
      <c r="D50" s="26"/>
      <c r="E50" s="26"/>
      <c r="F50" s="26"/>
      <c r="G50" s="26"/>
      <c r="H50" s="26"/>
      <c r="I50" s="26"/>
      <c r="J50" s="26"/>
      <c r="K50" s="26"/>
      <c r="L50" s="26"/>
      <c r="M50" s="26"/>
      <c r="N50" s="26"/>
      <c r="O50" s="26"/>
      <c r="P50" s="26"/>
      <c r="Q50" s="26"/>
      <c r="R50" s="26"/>
      <c r="S50" s="26"/>
      <c r="T50" s="34"/>
      <c r="U50" s="34"/>
      <c r="V50" s="34"/>
      <c r="W50" s="34"/>
      <c r="X50" s="34"/>
      <c r="Y50" s="34"/>
      <c r="Z50" s="34"/>
      <c r="AA50" s="34"/>
      <c r="AB50" s="34"/>
      <c r="AC50" s="34"/>
      <c r="AD50" s="34"/>
      <c r="AE50" s="26"/>
      <c r="AF50" s="26"/>
      <c r="AG50" s="26"/>
      <c r="AH50" s="26"/>
      <c r="AI50" s="26"/>
      <c r="AJ50" s="31">
        <f t="shared" si="4"/>
        <v>47</v>
      </c>
      <c r="AK50" s="38">
        <v>8000000</v>
      </c>
      <c r="AL50" s="39">
        <f t="shared" si="5"/>
        <v>3615</v>
      </c>
      <c r="AM50" s="39">
        <f t="shared" si="6"/>
        <v>4017</v>
      </c>
      <c r="AN50" s="39">
        <f t="shared" si="0"/>
        <v>4419</v>
      </c>
      <c r="AO50" s="40" t="e">
        <f t="shared" si="1"/>
        <v>#REF!</v>
      </c>
      <c r="AP50" s="40" t="e">
        <f t="shared" si="2"/>
        <v>#REF!</v>
      </c>
      <c r="AQ50" s="40" t="e">
        <f t="shared" si="3"/>
        <v>#REF!</v>
      </c>
      <c r="AR50" s="26"/>
    </row>
    <row r="51" spans="2:44" x14ac:dyDescent="0.2">
      <c r="B51" s="26"/>
      <c r="C51" s="26"/>
      <c r="D51" s="26"/>
      <c r="E51" s="26"/>
      <c r="F51" s="26"/>
      <c r="G51" s="26"/>
      <c r="H51" s="26"/>
      <c r="I51" s="26"/>
      <c r="J51" s="26"/>
      <c r="K51" s="26"/>
      <c r="L51" s="26"/>
      <c r="M51" s="26"/>
      <c r="N51" s="26"/>
      <c r="O51" s="26"/>
      <c r="P51" s="26"/>
      <c r="Q51" s="26"/>
      <c r="R51" s="26"/>
      <c r="S51" s="26"/>
      <c r="T51" s="26"/>
      <c r="U51" s="26"/>
      <c r="V51" s="26"/>
      <c r="W51" s="34"/>
      <c r="X51" s="26"/>
      <c r="Y51" s="26"/>
      <c r="Z51" s="26"/>
      <c r="AA51" s="26"/>
      <c r="AB51" s="26"/>
      <c r="AC51" s="26"/>
      <c r="AD51" s="34"/>
      <c r="AE51" s="26"/>
      <c r="AF51" s="26"/>
      <c r="AG51" s="26"/>
      <c r="AH51" s="26"/>
      <c r="AI51" s="26"/>
      <c r="AJ51" s="54">
        <f t="shared" si="4"/>
        <v>48</v>
      </c>
      <c r="AK51" s="38">
        <v>9000000</v>
      </c>
      <c r="AL51" s="39">
        <f t="shared" si="5"/>
        <v>3956</v>
      </c>
      <c r="AM51" s="39">
        <f t="shared" si="6"/>
        <v>4396</v>
      </c>
      <c r="AN51" s="39">
        <f t="shared" si="0"/>
        <v>4836</v>
      </c>
      <c r="AO51" s="55" t="e">
        <f t="shared" si="1"/>
        <v>#REF!</v>
      </c>
      <c r="AP51" s="55" t="e">
        <f t="shared" si="2"/>
        <v>#REF!</v>
      </c>
      <c r="AQ51" s="55" t="e">
        <f t="shared" si="3"/>
        <v>#REF!</v>
      </c>
      <c r="AR51" s="26"/>
    </row>
    <row r="52" spans="2:44" x14ac:dyDescent="0.2">
      <c r="B52" s="26"/>
      <c r="C52" s="26"/>
      <c r="D52" s="26"/>
      <c r="E52" s="26"/>
      <c r="F52" s="26"/>
      <c r="G52" s="26"/>
      <c r="H52" s="26"/>
      <c r="I52" s="26"/>
      <c r="J52" s="26"/>
      <c r="K52" s="26"/>
      <c r="L52" s="26"/>
      <c r="M52" s="26"/>
      <c r="N52" s="26"/>
      <c r="O52" s="26"/>
      <c r="P52" s="26"/>
      <c r="Q52" s="26"/>
      <c r="R52" s="26"/>
      <c r="S52" s="26"/>
      <c r="T52" s="26"/>
      <c r="U52" s="26"/>
      <c r="V52" s="26"/>
      <c r="W52" s="34"/>
      <c r="X52" s="34"/>
      <c r="Y52" s="34"/>
      <c r="Z52" s="34"/>
      <c r="AA52" s="34"/>
      <c r="AB52" s="43" t="s">
        <v>97</v>
      </c>
      <c r="AC52" s="34"/>
      <c r="AD52" s="34"/>
      <c r="AE52" s="26"/>
      <c r="AF52" s="26"/>
      <c r="AG52" s="26"/>
      <c r="AH52" s="26"/>
      <c r="AI52" s="26"/>
      <c r="AJ52" s="31">
        <f t="shared" si="4"/>
        <v>49</v>
      </c>
      <c r="AK52" s="38">
        <v>10000000</v>
      </c>
      <c r="AL52" s="39">
        <f t="shared" si="5"/>
        <v>4289</v>
      </c>
      <c r="AM52" s="39">
        <f t="shared" si="6"/>
        <v>4766</v>
      </c>
      <c r="AN52" s="39">
        <f t="shared" si="0"/>
        <v>5243</v>
      </c>
      <c r="AO52" s="40" t="e">
        <f t="shared" si="1"/>
        <v>#REF!</v>
      </c>
      <c r="AP52" s="40" t="e">
        <f t="shared" si="2"/>
        <v>#REF!</v>
      </c>
      <c r="AQ52" s="40" t="e">
        <f t="shared" si="3"/>
        <v>#REF!</v>
      </c>
      <c r="AR52" s="26"/>
    </row>
    <row r="53" spans="2:44" x14ac:dyDescent="0.2">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31">
        <f t="shared" si="4"/>
        <v>50</v>
      </c>
      <c r="AK53" s="38">
        <v>12000000</v>
      </c>
      <c r="AL53" s="39">
        <f t="shared" si="5"/>
        <v>4932</v>
      </c>
      <c r="AM53" s="39">
        <f t="shared" si="6"/>
        <v>5480</v>
      </c>
      <c r="AN53" s="39">
        <f t="shared" si="0"/>
        <v>6028</v>
      </c>
      <c r="AO53" s="40" t="e">
        <f t="shared" si="1"/>
        <v>#REF!</v>
      </c>
      <c r="AP53" s="40" t="e">
        <f t="shared" si="2"/>
        <v>#REF!</v>
      </c>
      <c r="AQ53" s="40" t="e">
        <f t="shared" si="3"/>
        <v>#REF!</v>
      </c>
      <c r="AR53" s="26"/>
    </row>
    <row r="54" spans="2:44" x14ac:dyDescent="0.2">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31">
        <f t="shared" si="4"/>
        <v>51</v>
      </c>
      <c r="AK54" s="38">
        <v>15000000</v>
      </c>
      <c r="AL54" s="39">
        <f t="shared" si="5"/>
        <v>5852</v>
      </c>
      <c r="AM54" s="39">
        <f t="shared" si="6"/>
        <v>6502</v>
      </c>
      <c r="AN54" s="39">
        <f t="shared" si="0"/>
        <v>7152</v>
      </c>
      <c r="AO54" s="40" t="e">
        <f t="shared" si="1"/>
        <v>#REF!</v>
      </c>
      <c r="AP54" s="40" t="e">
        <f t="shared" si="2"/>
        <v>#REF!</v>
      </c>
      <c r="AQ54" s="40" t="e">
        <f t="shared" si="3"/>
        <v>#REF!</v>
      </c>
      <c r="AR54" s="26"/>
    </row>
    <row r="55" spans="2:44" x14ac:dyDescent="0.2">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31">
        <f t="shared" si="4"/>
        <v>52</v>
      </c>
      <c r="AK55" s="38">
        <v>20000000</v>
      </c>
      <c r="AL55" s="39">
        <f t="shared" si="5"/>
        <v>7295</v>
      </c>
      <c r="AM55" s="39">
        <f t="shared" si="6"/>
        <v>8105</v>
      </c>
      <c r="AN55" s="39">
        <f t="shared" si="0"/>
        <v>8916</v>
      </c>
      <c r="AO55" s="40" t="e">
        <f t="shared" si="1"/>
        <v>#REF!</v>
      </c>
      <c r="AP55" s="40" t="e">
        <f t="shared" si="2"/>
        <v>#REF!</v>
      </c>
      <c r="AQ55" s="40" t="e">
        <f t="shared" si="3"/>
        <v>#REF!</v>
      </c>
      <c r="AR55" s="26"/>
    </row>
    <row r="56" spans="2:44" x14ac:dyDescent="0.2">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31">
        <f t="shared" si="4"/>
        <v>53</v>
      </c>
      <c r="AK56" s="38">
        <v>25000000</v>
      </c>
      <c r="AL56" s="39">
        <f t="shared" si="5"/>
        <v>8654</v>
      </c>
      <c r="AM56" s="39">
        <f t="shared" si="6"/>
        <v>9616</v>
      </c>
      <c r="AN56" s="39">
        <f t="shared" si="0"/>
        <v>10578</v>
      </c>
      <c r="AO56" s="40" t="e">
        <f t="shared" si="1"/>
        <v>#REF!</v>
      </c>
      <c r="AP56" s="40" t="e">
        <f t="shared" si="2"/>
        <v>#REF!</v>
      </c>
      <c r="AQ56" s="40" t="e">
        <f t="shared" si="3"/>
        <v>#REF!</v>
      </c>
      <c r="AR56" s="26"/>
    </row>
    <row r="57" spans="2:44" x14ac:dyDescent="0.2">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54">
        <f t="shared" si="4"/>
        <v>54</v>
      </c>
      <c r="AK57" s="38">
        <v>30000000</v>
      </c>
      <c r="AL57" s="39">
        <f t="shared" si="5"/>
        <v>9952</v>
      </c>
      <c r="AM57" s="39">
        <f t="shared" si="6"/>
        <v>11058</v>
      </c>
      <c r="AN57" s="39">
        <f t="shared" si="0"/>
        <v>12164</v>
      </c>
      <c r="AO57" s="55" t="e">
        <f t="shared" si="1"/>
        <v>#REF!</v>
      </c>
      <c r="AP57" s="55" t="e">
        <f t="shared" si="2"/>
        <v>#REF!</v>
      </c>
      <c r="AQ57" s="55" t="e">
        <f t="shared" si="3"/>
        <v>#REF!</v>
      </c>
      <c r="AR57" s="26"/>
    </row>
    <row r="58" spans="2:44" x14ac:dyDescent="0.2">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130"/>
      <c r="AM58" s="131"/>
      <c r="AN58" s="131"/>
      <c r="AO58" s="55" t="e">
        <f>SUM(AO4:AO57)</f>
        <v>#REF!</v>
      </c>
      <c r="AP58" s="55" t="e">
        <f>SUM(AP4:AP57)</f>
        <v>#REF!</v>
      </c>
      <c r="AQ58" s="40" t="e">
        <f>SUM(AQ4:AQ57)</f>
        <v>#REF!</v>
      </c>
      <c r="AR58" s="26"/>
    </row>
    <row r="59" spans="2:44" x14ac:dyDescent="0.2">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84" t="s">
        <v>69</v>
      </c>
      <c r="AK59" s="31" t="e">
        <f>VLOOKUP($AO$58,$AJ$4:$AN$57,2)</f>
        <v>#REF!</v>
      </c>
      <c r="AL59" s="31" t="e">
        <f>VLOOKUP($AO$58,$AJ$4:$AN$57,+I18+1+1)</f>
        <v>#REF!</v>
      </c>
      <c r="AM59" s="132"/>
      <c r="AN59" s="28"/>
      <c r="AO59" s="26"/>
      <c r="AP59" s="26"/>
      <c r="AQ59" s="89"/>
      <c r="AR59" s="26"/>
    </row>
    <row r="60" spans="2:44" x14ac:dyDescent="0.2">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31" t="e">
        <f>VLOOKUP($AO$58+1,$AJ$4:$AN$57,2)</f>
        <v>#REF!</v>
      </c>
      <c r="AL60" s="31" t="e">
        <f>VLOOKUP($AO$58+1,$AJ$4:$AN$57,I18+1+1)</f>
        <v>#REF!</v>
      </c>
      <c r="AM60" s="132"/>
      <c r="AN60" s="31"/>
      <c r="AO60" s="31"/>
      <c r="AP60" s="26"/>
      <c r="AQ60" s="89"/>
      <c r="AR60" s="26"/>
    </row>
    <row r="61" spans="2:44" x14ac:dyDescent="0.2">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100"/>
      <c r="AN61" s="28"/>
      <c r="AO61" s="26"/>
      <c r="AP61" s="26"/>
      <c r="AQ61" s="89"/>
      <c r="AR61" s="26"/>
    </row>
    <row r="62" spans="2:44" x14ac:dyDescent="0.2">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84" t="s">
        <v>70</v>
      </c>
      <c r="AK62" s="31" t="e">
        <f>VLOOKUP($AP$58,$AJ$4:$AN$57,2)</f>
        <v>#REF!</v>
      </c>
      <c r="AL62" s="31" t="e">
        <f>VLOOKUP($AP$58,$AJ$4:$AN$57,I18+1+1)</f>
        <v>#REF!</v>
      </c>
      <c r="AM62" s="100"/>
      <c r="AN62" s="31"/>
      <c r="AO62" s="26"/>
      <c r="AP62" s="26"/>
      <c r="AQ62" s="89"/>
      <c r="AR62" s="26"/>
    </row>
    <row r="63" spans="2:44" x14ac:dyDescent="0.2">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31" t="e">
        <f>VLOOKUP($AP$58+1,$AJ$4:$AN$57,2)</f>
        <v>#REF!</v>
      </c>
      <c r="AL63" s="31" t="e">
        <f>VLOOKUP($AP$58+1,$AJ$4:$AN$57,I18+1+1)</f>
        <v>#REF!</v>
      </c>
      <c r="AM63" s="89"/>
      <c r="AN63" s="26"/>
      <c r="AO63" s="26"/>
      <c r="AP63" s="26"/>
      <c r="AQ63" s="89"/>
      <c r="AR63" s="26"/>
    </row>
    <row r="64" spans="2:44" x14ac:dyDescent="0.2">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104"/>
      <c r="AN64" s="26"/>
      <c r="AO64" s="26"/>
      <c r="AP64" s="26"/>
      <c r="AQ64" s="89"/>
      <c r="AR64" s="26"/>
    </row>
    <row r="65" spans="2:44" x14ac:dyDescent="0.2">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84" t="s">
        <v>71</v>
      </c>
      <c r="AK65" s="31" t="e">
        <f>VLOOKUP($AQ$58,$AJ$4:$AN$57,2)</f>
        <v>#REF!</v>
      </c>
      <c r="AL65" s="31" t="e">
        <f>VLOOKUP($AQ$58,$AJ$4:$AN$57,$I$18+1+1)</f>
        <v>#REF!</v>
      </c>
      <c r="AM65" s="94"/>
      <c r="AN65" s="26"/>
      <c r="AO65" s="26"/>
      <c r="AP65" s="26"/>
      <c r="AQ65" s="84" t="s">
        <v>155</v>
      </c>
      <c r="AR65" s="31" t="e">
        <f>VLOOKUP(#REF!,$AJ$4:$AN$57,$I$18+1+1)</f>
        <v>#REF!</v>
      </c>
    </row>
    <row r="66" spans="2:44" x14ac:dyDescent="0.2">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31" t="e">
        <f>VLOOKUP($AQ$58+1,$AJ$4:$AN$57,2)</f>
        <v>#REF!</v>
      </c>
      <c r="AL66" s="31" t="e">
        <f>VLOOKUP($AQ$58+1,$AJ$4:$AN$57,$I$18+1+1)</f>
        <v>#REF!</v>
      </c>
      <c r="AM66" s="92"/>
      <c r="AN66" s="32"/>
      <c r="AO66" s="33"/>
      <c r="AP66" s="32"/>
      <c r="AQ66" s="26"/>
      <c r="AR66" s="31" t="e">
        <f>VLOOKUP(#REF!+1,$AJ$4:$AN$57,$I$18+1+1)</f>
        <v>#REF!</v>
      </c>
    </row>
    <row r="67" spans="2:44" ht="13.5" thickBot="1" x14ac:dyDescent="0.25">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26"/>
    </row>
  </sheetData>
  <mergeCells count="28">
    <mergeCell ref="Z5:AA5"/>
    <mergeCell ref="AD5:AE5"/>
    <mergeCell ref="H10:I10"/>
    <mergeCell ref="K10:P10"/>
    <mergeCell ref="N5:R5"/>
    <mergeCell ref="V5:W5"/>
    <mergeCell ref="AD33:AE33"/>
    <mergeCell ref="V18:W18"/>
    <mergeCell ref="V19:W19"/>
    <mergeCell ref="F22:I22"/>
    <mergeCell ref="J22:N22"/>
    <mergeCell ref="K24:M24"/>
    <mergeCell ref="AA25:AB25"/>
    <mergeCell ref="Z33:AA33"/>
    <mergeCell ref="K35:L35"/>
    <mergeCell ref="O36:R36"/>
    <mergeCell ref="U38:V38"/>
    <mergeCell ref="K28:L28"/>
    <mergeCell ref="O29:R29"/>
    <mergeCell ref="K31:M31"/>
    <mergeCell ref="V33:W33"/>
    <mergeCell ref="AA39:AB39"/>
    <mergeCell ref="T47:U47"/>
    <mergeCell ref="V47:W47"/>
    <mergeCell ref="Y47:Z47"/>
    <mergeCell ref="AB47:AE47"/>
    <mergeCell ref="V42:W42"/>
    <mergeCell ref="AA44:AB44"/>
  </mergeCells>
  <phoneticPr fontId="2"/>
  <pageMargins left="0.73" right="0.75" top="1" bottom="0.6" header="0.51200000000000001" footer="0.51200000000000001"/>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68"/>
  <sheetViews>
    <sheetView workbookViewId="0"/>
  </sheetViews>
  <sheetFormatPr defaultColWidth="9" defaultRowHeight="13" x14ac:dyDescent="0.2"/>
  <cols>
    <col min="1" max="1" width="8.6328125" style="25" customWidth="1"/>
    <col min="2" max="2" width="4.6328125" style="25" customWidth="1"/>
    <col min="3" max="3" width="7.6328125" style="25" customWidth="1"/>
    <col min="4" max="4" width="2.6328125" style="25" customWidth="1"/>
    <col min="5" max="5" width="5.6328125" style="25" customWidth="1"/>
    <col min="6" max="6" width="4.90625" style="25" customWidth="1"/>
    <col min="7" max="7" width="7.6328125" style="25" customWidth="1"/>
    <col min="8" max="8" width="2.6328125" style="25" customWidth="1"/>
    <col min="9" max="9" width="3.6328125" style="25" customWidth="1"/>
    <col min="10" max="10" width="4.6328125" style="25" customWidth="1"/>
    <col min="11" max="13" width="3.6328125" style="25" customWidth="1"/>
    <col min="14" max="16" width="4.6328125" style="25" customWidth="1"/>
    <col min="17" max="17" width="2.453125" style="25" customWidth="1"/>
    <col min="18" max="18" width="5.6328125" style="25" customWidth="1"/>
    <col min="19" max="19" width="3.6328125" style="25" customWidth="1"/>
    <col min="20" max="20" width="2.6328125" style="25" customWidth="1"/>
    <col min="21" max="21" width="10" style="25" customWidth="1"/>
    <col min="22" max="22" width="2.6328125" style="25" customWidth="1"/>
    <col min="23" max="23" width="9" style="25"/>
    <col min="24" max="24" width="2.6328125" style="25" customWidth="1"/>
    <col min="25" max="25" width="9" style="25"/>
    <col min="26" max="26" width="2.6328125" style="25" customWidth="1"/>
    <col min="27" max="27" width="9" style="25"/>
    <col min="28" max="28" width="2.6328125" style="25" customWidth="1"/>
    <col min="29" max="29" width="9" style="25"/>
    <col min="30" max="30" width="2.6328125" style="25" customWidth="1"/>
    <col min="31" max="31" width="9" style="25"/>
    <col min="32" max="32" width="2.6328125" style="25" customWidth="1"/>
    <col min="33" max="33" width="9.453125" style="25" customWidth="1"/>
    <col min="34" max="34" width="2.6328125" style="25" customWidth="1"/>
    <col min="35" max="36" width="9" style="25"/>
    <col min="37" max="37" width="12.08984375" style="25" customWidth="1"/>
    <col min="38" max="16384" width="9" style="25"/>
  </cols>
  <sheetData>
    <row r="1" spans="2:44" x14ac:dyDescent="0.2">
      <c r="B1" s="26"/>
      <c r="C1" s="26"/>
      <c r="D1" s="26"/>
      <c r="E1" s="27"/>
      <c r="F1" s="27"/>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8" t="s">
        <v>60</v>
      </c>
      <c r="AK1" s="29">
        <v>37721</v>
      </c>
      <c r="AL1" s="26"/>
      <c r="AM1" s="26"/>
      <c r="AN1" s="26"/>
      <c r="AO1" s="26"/>
      <c r="AP1" s="26"/>
      <c r="AQ1" s="26"/>
      <c r="AR1" s="26"/>
    </row>
    <row r="2" spans="2:44" x14ac:dyDescent="0.2">
      <c r="B2" s="26"/>
      <c r="C2" s="26"/>
      <c r="D2" s="26"/>
      <c r="E2" s="30" t="s">
        <v>156</v>
      </c>
      <c r="F2" s="27"/>
      <c r="G2" s="26"/>
      <c r="H2" s="26"/>
      <c r="I2" s="31"/>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8" t="s">
        <v>62</v>
      </c>
      <c r="AL2" s="26"/>
      <c r="AM2" s="28" t="s">
        <v>157</v>
      </c>
      <c r="AN2" s="26"/>
      <c r="AO2" s="26"/>
      <c r="AP2" s="26"/>
      <c r="AQ2" s="26"/>
      <c r="AR2" s="26"/>
    </row>
    <row r="3" spans="2:44" x14ac:dyDescent="0.2">
      <c r="B3" s="26"/>
      <c r="C3" s="26"/>
      <c r="D3" s="26"/>
      <c r="E3" s="26"/>
      <c r="F3" s="26"/>
      <c r="G3" s="26"/>
      <c r="H3" s="26"/>
      <c r="I3" s="26"/>
      <c r="J3" s="26"/>
      <c r="K3" s="26"/>
      <c r="L3" s="26"/>
      <c r="M3" s="26"/>
      <c r="N3" s="26"/>
      <c r="O3" s="34"/>
      <c r="P3" s="34"/>
      <c r="Q3" s="34"/>
      <c r="R3" s="34"/>
      <c r="S3" s="34"/>
      <c r="T3" s="134" t="s">
        <v>158</v>
      </c>
      <c r="U3" s="26" t="s">
        <v>159</v>
      </c>
      <c r="V3" s="26"/>
      <c r="W3" s="26"/>
      <c r="X3" s="26"/>
      <c r="Y3" s="26"/>
      <c r="Z3" s="26"/>
      <c r="AA3" s="26"/>
      <c r="AB3" s="26"/>
      <c r="AC3" s="26"/>
      <c r="AD3" s="26"/>
      <c r="AE3" s="26"/>
      <c r="AF3" s="26"/>
      <c r="AG3" s="26"/>
      <c r="AH3" s="26"/>
      <c r="AI3" s="26"/>
      <c r="AJ3" s="32"/>
      <c r="AK3" s="33" t="s">
        <v>65</v>
      </c>
      <c r="AL3" s="33" t="s">
        <v>66</v>
      </c>
      <c r="AM3" s="33" t="s">
        <v>67</v>
      </c>
      <c r="AN3" s="33" t="s">
        <v>68</v>
      </c>
      <c r="AO3" s="33" t="s">
        <v>69</v>
      </c>
      <c r="AP3" s="33" t="s">
        <v>70</v>
      </c>
      <c r="AQ3" s="33" t="s">
        <v>71</v>
      </c>
      <c r="AR3" s="26"/>
    </row>
    <row r="4" spans="2:44" x14ac:dyDescent="0.2">
      <c r="B4" s="28" t="s">
        <v>72</v>
      </c>
      <c r="C4" s="26"/>
      <c r="D4" s="26"/>
      <c r="E4" s="34"/>
      <c r="F4" s="135" t="e">
        <f>旧委託料設計P9!F4</f>
        <v>#REF!</v>
      </c>
      <c r="G4" s="135"/>
      <c r="H4" s="135"/>
      <c r="I4" s="135"/>
      <c r="J4" s="135"/>
      <c r="K4" s="135"/>
      <c r="L4" s="135"/>
      <c r="M4" s="135"/>
      <c r="N4" s="135"/>
      <c r="O4" s="136"/>
      <c r="P4" s="33"/>
      <c r="Q4" s="32"/>
      <c r="R4" s="33"/>
      <c r="S4" s="43"/>
      <c r="T4" s="26"/>
      <c r="U4" s="137" t="s">
        <v>176</v>
      </c>
      <c r="V4" s="26"/>
      <c r="W4" s="26"/>
      <c r="X4" s="26"/>
      <c r="Y4" s="26"/>
      <c r="Z4" s="26"/>
      <c r="AA4" s="26"/>
      <c r="AB4" s="26"/>
      <c r="AC4" s="26"/>
      <c r="AD4" s="26"/>
      <c r="AE4" s="26"/>
      <c r="AF4" s="26"/>
      <c r="AG4" s="26"/>
      <c r="AH4" s="26"/>
      <c r="AI4" s="26"/>
      <c r="AJ4" s="31">
        <v>1</v>
      </c>
      <c r="AK4" s="138">
        <v>1000</v>
      </c>
      <c r="AL4" s="39">
        <f>ROUND(AM4*0.9,0)</f>
        <v>2</v>
      </c>
      <c r="AM4" s="39">
        <f>ROUND(0.01785*(AK4^0.7147),0)</f>
        <v>2</v>
      </c>
      <c r="AN4" s="39">
        <f t="shared" ref="AN4:AN57" si="0">ROUND(AM4*1.1,0)</f>
        <v>2</v>
      </c>
      <c r="AO4" s="31" t="e">
        <f t="shared" ref="AO4:AO57" si="1">IF($C$26&gt;AK4,1,0)</f>
        <v>#REF!</v>
      </c>
      <c r="AP4" s="31" t="e">
        <f t="shared" ref="AP4:AP57" si="2">IF($C$33&gt;AK4,1,0)</f>
        <v>#REF!</v>
      </c>
      <c r="AQ4" s="31" t="e">
        <f t="shared" ref="AQ4:AQ57" si="3">IF($C$40&gt;AK4,1,0)</f>
        <v>#REF!</v>
      </c>
      <c r="AR4" s="26"/>
    </row>
    <row r="5" spans="2:44" x14ac:dyDescent="0.2">
      <c r="B5" s="26"/>
      <c r="C5" s="26"/>
      <c r="D5" s="26"/>
      <c r="E5" s="34"/>
      <c r="F5" s="26"/>
      <c r="G5" s="41"/>
      <c r="H5" s="41"/>
      <c r="I5" s="41"/>
      <c r="J5" s="41"/>
      <c r="K5" s="41"/>
      <c r="L5" s="41"/>
      <c r="M5" s="41"/>
      <c r="N5" s="26"/>
      <c r="O5" s="26"/>
      <c r="P5" s="26"/>
      <c r="Q5" s="26"/>
      <c r="R5" s="26"/>
      <c r="S5" s="26"/>
      <c r="T5" s="26"/>
      <c r="U5" s="28" t="s">
        <v>116</v>
      </c>
      <c r="V5" s="305" t="s">
        <v>160</v>
      </c>
      <c r="W5" s="305"/>
      <c r="X5" s="28" t="s">
        <v>78</v>
      </c>
      <c r="Y5" s="42" t="s">
        <v>161</v>
      </c>
      <c r="Z5" s="313" t="s">
        <v>162</v>
      </c>
      <c r="AA5" s="313"/>
      <c r="AB5" s="28" t="s">
        <v>78</v>
      </c>
      <c r="AC5" s="42" t="s">
        <v>163</v>
      </c>
      <c r="AD5" s="306" t="s">
        <v>164</v>
      </c>
      <c r="AE5" s="306"/>
      <c r="AF5" s="28"/>
      <c r="AG5" s="28"/>
      <c r="AH5" s="26"/>
      <c r="AI5" s="26"/>
      <c r="AJ5" s="31">
        <f t="shared" ref="AJ5:AJ57" si="4">AJ4+1</f>
        <v>2</v>
      </c>
      <c r="AK5" s="138">
        <v>1200</v>
      </c>
      <c r="AL5" s="39">
        <f t="shared" ref="AL5:AL57" si="5">ROUND(AM5*0.9,0)</f>
        <v>3</v>
      </c>
      <c r="AM5" s="39">
        <f t="shared" ref="AM5:AM57" si="6">ROUND(0.01785*(AK5^0.7147),0)</f>
        <v>3</v>
      </c>
      <c r="AN5" s="39">
        <f t="shared" si="0"/>
        <v>3</v>
      </c>
      <c r="AO5" s="31" t="e">
        <f t="shared" si="1"/>
        <v>#REF!</v>
      </c>
      <c r="AP5" s="31" t="e">
        <f t="shared" si="2"/>
        <v>#REF!</v>
      </c>
      <c r="AQ5" s="31" t="e">
        <f t="shared" si="3"/>
        <v>#REF!</v>
      </c>
      <c r="AR5" s="26"/>
    </row>
    <row r="6" spans="2:44" x14ac:dyDescent="0.2">
      <c r="B6" s="28" t="s">
        <v>81</v>
      </c>
      <c r="C6" s="26"/>
      <c r="D6" s="26"/>
      <c r="E6" s="34"/>
      <c r="F6" s="318"/>
      <c r="G6" s="318"/>
      <c r="H6" s="318"/>
      <c r="I6" s="318"/>
      <c r="J6" s="318"/>
      <c r="K6" s="318"/>
      <c r="L6" s="318"/>
      <c r="M6" s="44"/>
      <c r="N6" s="44"/>
      <c r="O6" s="44"/>
      <c r="P6" s="44"/>
      <c r="Q6" s="44"/>
      <c r="R6" s="44"/>
      <c r="S6" s="26"/>
      <c r="T6" s="28" t="s">
        <v>82</v>
      </c>
      <c r="U6" s="28" t="s">
        <v>165</v>
      </c>
      <c r="V6" s="28"/>
      <c r="W6" s="28" t="s">
        <v>84</v>
      </c>
      <c r="X6" s="26"/>
      <c r="Y6" s="28" t="s">
        <v>85</v>
      </c>
      <c r="Z6" s="26"/>
      <c r="AA6" s="26"/>
      <c r="AB6" s="26"/>
      <c r="AC6" s="28" t="s">
        <v>86</v>
      </c>
      <c r="AD6" s="26"/>
      <c r="AE6" s="28" t="s">
        <v>87</v>
      </c>
      <c r="AF6" s="34"/>
      <c r="AG6" s="34"/>
      <c r="AH6" s="34"/>
      <c r="AI6" s="26"/>
      <c r="AJ6" s="31">
        <f t="shared" si="4"/>
        <v>3</v>
      </c>
      <c r="AK6" s="138">
        <v>1500</v>
      </c>
      <c r="AL6" s="39">
        <f t="shared" si="5"/>
        <v>3</v>
      </c>
      <c r="AM6" s="39">
        <f t="shared" si="6"/>
        <v>3</v>
      </c>
      <c r="AN6" s="39">
        <f t="shared" si="0"/>
        <v>3</v>
      </c>
      <c r="AO6" s="31" t="e">
        <f t="shared" si="1"/>
        <v>#REF!</v>
      </c>
      <c r="AP6" s="31" t="e">
        <f t="shared" si="2"/>
        <v>#REF!</v>
      </c>
      <c r="AQ6" s="31" t="e">
        <f t="shared" si="3"/>
        <v>#REF!</v>
      </c>
      <c r="AR6" s="26"/>
    </row>
    <row r="7" spans="2:44" x14ac:dyDescent="0.2">
      <c r="B7" s="26"/>
      <c r="C7" s="26"/>
      <c r="D7" s="26"/>
      <c r="E7" s="34"/>
      <c r="F7" s="26"/>
      <c r="G7" s="27"/>
      <c r="H7" s="27"/>
      <c r="I7" s="27"/>
      <c r="J7" s="27"/>
      <c r="K7" s="27"/>
      <c r="L7" s="27"/>
      <c r="M7" s="27"/>
      <c r="N7" s="27"/>
      <c r="O7" s="27"/>
      <c r="P7" s="27"/>
      <c r="Q7" s="27"/>
      <c r="R7" s="27"/>
      <c r="S7" s="34"/>
      <c r="T7" s="34"/>
      <c r="U7" s="139" t="e">
        <f>P27</f>
        <v>#REF!</v>
      </c>
      <c r="V7" s="43" t="s">
        <v>78</v>
      </c>
      <c r="W7" s="67">
        <v>26.5</v>
      </c>
      <c r="X7" s="43" t="s">
        <v>78</v>
      </c>
      <c r="Y7" s="49">
        <v>0.95</v>
      </c>
      <c r="Z7" s="43" t="s">
        <v>78</v>
      </c>
      <c r="AA7" s="49">
        <v>2.2679999999999998</v>
      </c>
      <c r="AB7" s="43" t="s">
        <v>78</v>
      </c>
      <c r="AC7" s="67">
        <v>1</v>
      </c>
      <c r="AD7" s="43" t="s">
        <v>78</v>
      </c>
      <c r="AE7" s="67">
        <v>1</v>
      </c>
      <c r="AF7" s="51"/>
      <c r="AG7" s="140"/>
      <c r="AH7" s="34"/>
      <c r="AI7" s="26"/>
      <c r="AJ7" s="31">
        <f t="shared" si="4"/>
        <v>4</v>
      </c>
      <c r="AK7" s="138">
        <v>2000</v>
      </c>
      <c r="AL7" s="39">
        <f t="shared" si="5"/>
        <v>4</v>
      </c>
      <c r="AM7" s="39">
        <f t="shared" si="6"/>
        <v>4</v>
      </c>
      <c r="AN7" s="39">
        <f t="shared" si="0"/>
        <v>4</v>
      </c>
      <c r="AO7" s="31" t="e">
        <f t="shared" si="1"/>
        <v>#REF!</v>
      </c>
      <c r="AP7" s="31" t="e">
        <f t="shared" si="2"/>
        <v>#REF!</v>
      </c>
      <c r="AQ7" s="31" t="e">
        <f t="shared" si="3"/>
        <v>#REF!</v>
      </c>
      <c r="AR7" s="26"/>
    </row>
    <row r="8" spans="2:44" x14ac:dyDescent="0.2">
      <c r="B8" s="28" t="s">
        <v>88</v>
      </c>
      <c r="C8" s="26"/>
      <c r="D8" s="26"/>
      <c r="E8" s="34"/>
      <c r="F8" s="135"/>
      <c r="G8" s="135"/>
      <c r="H8" s="135"/>
      <c r="I8" s="135"/>
      <c r="J8" s="135"/>
      <c r="K8" s="135"/>
      <c r="L8" s="135"/>
      <c r="M8" s="141"/>
      <c r="N8" s="141"/>
      <c r="O8" s="141"/>
      <c r="P8" s="141"/>
      <c r="Q8" s="141"/>
      <c r="R8" s="141"/>
      <c r="S8" s="34"/>
      <c r="T8" s="28" t="s">
        <v>94</v>
      </c>
      <c r="U8" s="53" t="e">
        <f>U7*W7*Y7*AA7*AC7*AE7</f>
        <v>#REF!</v>
      </c>
      <c r="V8" s="26"/>
      <c r="W8" s="26"/>
      <c r="X8" s="26"/>
      <c r="Y8" s="26"/>
      <c r="Z8" s="34"/>
      <c r="AA8" s="34"/>
      <c r="AB8" s="34"/>
      <c r="AC8" s="34"/>
      <c r="AD8" s="26"/>
      <c r="AE8" s="26"/>
      <c r="AF8" s="34"/>
      <c r="AG8" s="34"/>
      <c r="AH8" s="34"/>
      <c r="AI8" s="26"/>
      <c r="AJ8" s="31">
        <f t="shared" si="4"/>
        <v>5</v>
      </c>
      <c r="AK8" s="138">
        <v>2500</v>
      </c>
      <c r="AL8" s="39">
        <f t="shared" si="5"/>
        <v>5</v>
      </c>
      <c r="AM8" s="39">
        <f t="shared" si="6"/>
        <v>5</v>
      </c>
      <c r="AN8" s="39">
        <f t="shared" si="0"/>
        <v>6</v>
      </c>
      <c r="AO8" s="31" t="e">
        <f t="shared" si="1"/>
        <v>#REF!</v>
      </c>
      <c r="AP8" s="31" t="e">
        <f t="shared" si="2"/>
        <v>#REF!</v>
      </c>
      <c r="AQ8" s="31" t="e">
        <f t="shared" si="3"/>
        <v>#REF!</v>
      </c>
      <c r="AR8" s="26"/>
    </row>
    <row r="9" spans="2:44" x14ac:dyDescent="0.2">
      <c r="B9" s="26"/>
      <c r="C9" s="26"/>
      <c r="D9" s="26"/>
      <c r="E9" s="34"/>
      <c r="F9" s="26"/>
      <c r="G9" s="27"/>
      <c r="H9" s="27"/>
      <c r="I9" s="27"/>
      <c r="J9" s="27"/>
      <c r="K9" s="27"/>
      <c r="L9" s="27"/>
      <c r="M9" s="27"/>
      <c r="N9" s="27"/>
      <c r="O9" s="27"/>
      <c r="P9" s="27"/>
      <c r="Q9" s="27"/>
      <c r="R9" s="27"/>
      <c r="S9" s="34"/>
      <c r="T9" s="26"/>
      <c r="U9" s="137"/>
      <c r="V9" s="26"/>
      <c r="W9" s="26"/>
      <c r="X9" s="26"/>
      <c r="Y9" s="26"/>
      <c r="Z9" s="34"/>
      <c r="AA9" s="34"/>
      <c r="AB9" s="34"/>
      <c r="AC9" s="34"/>
      <c r="AD9" s="26"/>
      <c r="AE9" s="26"/>
      <c r="AF9" s="26"/>
      <c r="AG9" s="26"/>
      <c r="AH9" s="26"/>
      <c r="AI9" s="26"/>
      <c r="AJ9" s="31">
        <f t="shared" si="4"/>
        <v>6</v>
      </c>
      <c r="AK9" s="138">
        <v>3000</v>
      </c>
      <c r="AL9" s="39">
        <f t="shared" si="5"/>
        <v>5</v>
      </c>
      <c r="AM9" s="39">
        <f t="shared" si="6"/>
        <v>5</v>
      </c>
      <c r="AN9" s="39">
        <f t="shared" si="0"/>
        <v>6</v>
      </c>
      <c r="AO9" s="31" t="e">
        <f t="shared" si="1"/>
        <v>#REF!</v>
      </c>
      <c r="AP9" s="31" t="e">
        <f t="shared" si="2"/>
        <v>#REF!</v>
      </c>
      <c r="AQ9" s="31" t="e">
        <f t="shared" si="3"/>
        <v>#REF!</v>
      </c>
      <c r="AR9" s="26"/>
    </row>
    <row r="10" spans="2:44" x14ac:dyDescent="0.2">
      <c r="B10" s="28" t="s">
        <v>90</v>
      </c>
      <c r="C10" s="26"/>
      <c r="D10" s="26"/>
      <c r="E10" s="34"/>
      <c r="F10" s="318" t="s">
        <v>166</v>
      </c>
      <c r="G10" s="318"/>
      <c r="H10" s="318"/>
      <c r="I10" s="318"/>
      <c r="J10" s="318"/>
      <c r="K10" s="318"/>
      <c r="L10" s="318"/>
      <c r="M10" s="44"/>
      <c r="N10" s="44"/>
      <c r="O10" s="44"/>
      <c r="P10" s="44"/>
      <c r="Q10" s="44"/>
      <c r="R10" s="44"/>
      <c r="S10" s="26"/>
      <c r="T10" s="28"/>
      <c r="U10" s="28"/>
      <c r="V10" s="28"/>
      <c r="W10" s="28"/>
      <c r="X10" s="26"/>
      <c r="Y10" s="28"/>
      <c r="Z10" s="26"/>
      <c r="AA10" s="26"/>
      <c r="AB10" s="26"/>
      <c r="AC10" s="28"/>
      <c r="AD10" s="26"/>
      <c r="AE10" s="28"/>
      <c r="AF10" s="34"/>
      <c r="AG10" s="34"/>
      <c r="AH10" s="34"/>
      <c r="AI10" s="26"/>
      <c r="AJ10" s="54">
        <f t="shared" si="4"/>
        <v>7</v>
      </c>
      <c r="AK10" s="138">
        <v>4000</v>
      </c>
      <c r="AL10" s="39">
        <f t="shared" si="5"/>
        <v>6</v>
      </c>
      <c r="AM10" s="39">
        <f t="shared" si="6"/>
        <v>7</v>
      </c>
      <c r="AN10" s="39">
        <f t="shared" si="0"/>
        <v>8</v>
      </c>
      <c r="AO10" s="31" t="e">
        <f t="shared" si="1"/>
        <v>#REF!</v>
      </c>
      <c r="AP10" s="31" t="e">
        <f t="shared" si="2"/>
        <v>#REF!</v>
      </c>
      <c r="AQ10" s="31" t="e">
        <f t="shared" si="3"/>
        <v>#REF!</v>
      </c>
      <c r="AR10" s="26"/>
    </row>
    <row r="11" spans="2:44" x14ac:dyDescent="0.2">
      <c r="B11" s="26"/>
      <c r="C11" s="26"/>
      <c r="D11" s="26"/>
      <c r="E11" s="26"/>
      <c r="F11" s="26"/>
      <c r="G11" s="27"/>
      <c r="H11" s="27"/>
      <c r="I11" s="27"/>
      <c r="J11" s="27"/>
      <c r="K11" s="27"/>
      <c r="L11" s="27"/>
      <c r="M11" s="27"/>
      <c r="N11" s="27"/>
      <c r="O11" s="27"/>
      <c r="P11" s="27"/>
      <c r="Q11" s="27"/>
      <c r="R11" s="27"/>
      <c r="S11" s="26"/>
      <c r="T11" s="34"/>
      <c r="U11" s="151"/>
      <c r="V11" s="43"/>
      <c r="W11" s="140"/>
      <c r="X11" s="43"/>
      <c r="Y11" s="152"/>
      <c r="Z11" s="43"/>
      <c r="AA11" s="152"/>
      <c r="AB11" s="43"/>
      <c r="AC11" s="140"/>
      <c r="AD11" s="43"/>
      <c r="AE11" s="140"/>
      <c r="AF11" s="51"/>
      <c r="AG11" s="140"/>
      <c r="AH11" s="34"/>
      <c r="AI11" s="26"/>
      <c r="AJ11" s="31">
        <f t="shared" si="4"/>
        <v>8</v>
      </c>
      <c r="AK11" s="138">
        <v>5000</v>
      </c>
      <c r="AL11" s="39">
        <f t="shared" si="5"/>
        <v>7</v>
      </c>
      <c r="AM11" s="39">
        <f t="shared" si="6"/>
        <v>8</v>
      </c>
      <c r="AN11" s="39">
        <f t="shared" si="0"/>
        <v>9</v>
      </c>
      <c r="AO11" s="31" t="e">
        <f t="shared" si="1"/>
        <v>#REF!</v>
      </c>
      <c r="AP11" s="31" t="e">
        <f t="shared" si="2"/>
        <v>#REF!</v>
      </c>
      <c r="AQ11" s="31" t="e">
        <f t="shared" si="3"/>
        <v>#REF!</v>
      </c>
      <c r="AR11" s="26"/>
    </row>
    <row r="12" spans="2:44" x14ac:dyDescent="0.2">
      <c r="B12" s="28" t="s">
        <v>95</v>
      </c>
      <c r="C12" s="26"/>
      <c r="D12" s="26"/>
      <c r="E12" s="26"/>
      <c r="F12" s="33" t="s">
        <v>167</v>
      </c>
      <c r="G12" s="33"/>
      <c r="H12" s="54"/>
      <c r="I12" s="33" t="s">
        <v>97</v>
      </c>
      <c r="J12" s="54"/>
      <c r="K12" s="54"/>
      <c r="L12" s="54"/>
      <c r="M12" s="54"/>
      <c r="N12" s="54"/>
      <c r="O12" s="54"/>
      <c r="P12" s="54"/>
      <c r="Q12" s="54"/>
      <c r="R12" s="63" t="s">
        <v>98</v>
      </c>
      <c r="S12" s="26"/>
      <c r="T12" s="28"/>
      <c r="U12" s="53"/>
      <c r="V12" s="26"/>
      <c r="W12" s="26"/>
      <c r="X12" s="26"/>
      <c r="Y12" s="26"/>
      <c r="Z12" s="32"/>
      <c r="AA12" s="32"/>
      <c r="AB12" s="32"/>
      <c r="AC12" s="32"/>
      <c r="AD12" s="26"/>
      <c r="AE12" s="26"/>
      <c r="AF12" s="34"/>
      <c r="AG12" s="34"/>
      <c r="AH12" s="34"/>
      <c r="AI12" s="26"/>
      <c r="AJ12" s="31">
        <f t="shared" si="4"/>
        <v>9</v>
      </c>
      <c r="AK12" s="138">
        <v>6000</v>
      </c>
      <c r="AL12" s="39">
        <f t="shared" si="5"/>
        <v>8</v>
      </c>
      <c r="AM12" s="39">
        <f t="shared" si="6"/>
        <v>9</v>
      </c>
      <c r="AN12" s="39">
        <f t="shared" si="0"/>
        <v>10</v>
      </c>
      <c r="AO12" s="31" t="e">
        <f t="shared" si="1"/>
        <v>#REF!</v>
      </c>
      <c r="AP12" s="31" t="e">
        <f t="shared" si="2"/>
        <v>#REF!</v>
      </c>
      <c r="AQ12" s="31" t="e">
        <f t="shared" si="3"/>
        <v>#REF!</v>
      </c>
      <c r="AR12" s="26"/>
    </row>
    <row r="13" spans="2:44" x14ac:dyDescent="0.2">
      <c r="B13" s="26"/>
      <c r="C13" s="26"/>
      <c r="D13" s="26"/>
      <c r="E13" s="26"/>
      <c r="F13" s="26"/>
      <c r="G13" s="31"/>
      <c r="H13" s="31"/>
      <c r="I13" s="31"/>
      <c r="J13" s="31"/>
      <c r="K13" s="31"/>
      <c r="L13" s="31"/>
      <c r="M13" s="31"/>
      <c r="N13" s="31"/>
      <c r="O13" s="31"/>
      <c r="P13" s="31"/>
      <c r="Q13" s="31"/>
      <c r="R13" s="31"/>
      <c r="S13" s="26"/>
      <c r="T13" s="26"/>
      <c r="U13" s="26"/>
      <c r="V13" s="26"/>
      <c r="W13" s="26"/>
      <c r="X13" s="26"/>
      <c r="Y13" s="26"/>
      <c r="Z13" s="142" t="s">
        <v>104</v>
      </c>
      <c r="AA13" s="143" t="e">
        <f>ROUNDDOWN(TRUNC(U8)+TRUNC(U12),-1)</f>
        <v>#REF!</v>
      </c>
      <c r="AB13" s="144"/>
      <c r="AC13" s="145" t="s">
        <v>102</v>
      </c>
      <c r="AD13" s="89"/>
      <c r="AE13" s="26"/>
      <c r="AF13" s="34"/>
      <c r="AG13" s="34"/>
      <c r="AH13" s="34"/>
      <c r="AI13" s="26"/>
      <c r="AJ13" s="31">
        <f t="shared" si="4"/>
        <v>10</v>
      </c>
      <c r="AK13" s="138">
        <v>7000</v>
      </c>
      <c r="AL13" s="39">
        <f t="shared" si="5"/>
        <v>9</v>
      </c>
      <c r="AM13" s="39">
        <f t="shared" si="6"/>
        <v>10</v>
      </c>
      <c r="AN13" s="39">
        <f t="shared" si="0"/>
        <v>11</v>
      </c>
      <c r="AO13" s="31" t="e">
        <f t="shared" si="1"/>
        <v>#REF!</v>
      </c>
      <c r="AP13" s="31" t="e">
        <f t="shared" si="2"/>
        <v>#REF!</v>
      </c>
      <c r="AQ13" s="31" t="e">
        <f t="shared" si="3"/>
        <v>#REF!</v>
      </c>
      <c r="AR13" s="26"/>
    </row>
    <row r="14" spans="2:44" x14ac:dyDescent="0.2">
      <c r="B14" s="26"/>
      <c r="C14" s="26"/>
      <c r="D14" s="26"/>
      <c r="E14" s="26"/>
      <c r="F14" s="33" t="s">
        <v>101</v>
      </c>
      <c r="G14" s="33"/>
      <c r="H14" s="54"/>
      <c r="I14" s="33"/>
      <c r="J14" s="54"/>
      <c r="K14" s="54"/>
      <c r="L14" s="54"/>
      <c r="M14" s="54"/>
      <c r="N14" s="54"/>
      <c r="O14" s="54"/>
      <c r="P14" s="54"/>
      <c r="Q14" s="54"/>
      <c r="R14" s="63" t="s">
        <v>98</v>
      </c>
      <c r="S14" s="26"/>
      <c r="T14" s="26"/>
      <c r="U14" s="26"/>
      <c r="V14" s="26"/>
      <c r="W14" s="26"/>
      <c r="X14" s="26"/>
      <c r="Y14" s="26"/>
      <c r="Z14" s="26"/>
      <c r="AA14" s="83" t="s">
        <v>145</v>
      </c>
      <c r="AB14" s="26"/>
      <c r="AC14" s="26"/>
      <c r="AD14" s="26"/>
      <c r="AE14" s="26"/>
      <c r="AF14" s="34"/>
      <c r="AG14" s="34"/>
      <c r="AH14" s="34"/>
      <c r="AI14" s="26"/>
      <c r="AJ14" s="31">
        <f t="shared" si="4"/>
        <v>11</v>
      </c>
      <c r="AK14" s="138">
        <v>8000</v>
      </c>
      <c r="AL14" s="39">
        <f t="shared" si="5"/>
        <v>10</v>
      </c>
      <c r="AM14" s="39">
        <f t="shared" si="6"/>
        <v>11</v>
      </c>
      <c r="AN14" s="39">
        <f t="shared" si="0"/>
        <v>12</v>
      </c>
      <c r="AO14" s="31" t="e">
        <f t="shared" si="1"/>
        <v>#REF!</v>
      </c>
      <c r="AP14" s="31" t="e">
        <f t="shared" si="2"/>
        <v>#REF!</v>
      </c>
      <c r="AQ14" s="31" t="e">
        <f t="shared" si="3"/>
        <v>#REF!</v>
      </c>
      <c r="AR14" s="26"/>
    </row>
    <row r="15" spans="2:44" x14ac:dyDescent="0.2">
      <c r="B15" s="26"/>
      <c r="C15" s="26"/>
      <c r="D15" s="26"/>
      <c r="E15" s="26"/>
      <c r="F15" s="26"/>
      <c r="G15" s="27"/>
      <c r="H15" s="27"/>
      <c r="I15" s="27"/>
      <c r="J15" s="27"/>
      <c r="K15" s="27"/>
      <c r="L15" s="27"/>
      <c r="M15" s="27"/>
      <c r="N15" s="27"/>
      <c r="O15" s="27"/>
      <c r="P15" s="27"/>
      <c r="Q15" s="27"/>
      <c r="R15" s="27"/>
      <c r="S15" s="26"/>
      <c r="T15" s="26"/>
      <c r="U15" s="28" t="s">
        <v>109</v>
      </c>
      <c r="V15" s="26"/>
      <c r="W15" s="26"/>
      <c r="X15" s="26"/>
      <c r="Y15" s="26"/>
      <c r="Z15" s="26"/>
      <c r="AA15" s="26"/>
      <c r="AB15" s="26"/>
      <c r="AC15" s="26"/>
      <c r="AD15" s="26"/>
      <c r="AE15" s="26"/>
      <c r="AF15" s="34"/>
      <c r="AG15" s="34"/>
      <c r="AH15" s="34"/>
      <c r="AI15" s="26"/>
      <c r="AJ15" s="54">
        <f t="shared" si="4"/>
        <v>12</v>
      </c>
      <c r="AK15" s="138">
        <v>9000</v>
      </c>
      <c r="AL15" s="39">
        <f t="shared" si="5"/>
        <v>11</v>
      </c>
      <c r="AM15" s="39">
        <f t="shared" si="6"/>
        <v>12</v>
      </c>
      <c r="AN15" s="39">
        <f t="shared" si="0"/>
        <v>13</v>
      </c>
      <c r="AO15" s="31" t="e">
        <f t="shared" si="1"/>
        <v>#REF!</v>
      </c>
      <c r="AP15" s="31" t="e">
        <f t="shared" si="2"/>
        <v>#REF!</v>
      </c>
      <c r="AQ15" s="31" t="e">
        <f t="shared" si="3"/>
        <v>#REF!</v>
      </c>
      <c r="AR15" s="26"/>
    </row>
    <row r="16" spans="2:44" x14ac:dyDescent="0.2">
      <c r="B16" s="26"/>
      <c r="C16" s="26"/>
      <c r="D16" s="26"/>
      <c r="E16" s="73" t="s">
        <v>168</v>
      </c>
      <c r="F16" s="61" t="s">
        <v>103</v>
      </c>
      <c r="G16" s="61"/>
      <c r="H16" s="62"/>
      <c r="I16" s="61" t="s">
        <v>89</v>
      </c>
      <c r="J16" s="62"/>
      <c r="K16" s="62"/>
      <c r="L16" s="62"/>
      <c r="M16" s="62"/>
      <c r="N16" s="62"/>
      <c r="O16" s="62"/>
      <c r="P16" s="62"/>
      <c r="Q16" s="62"/>
      <c r="R16" s="146" t="s">
        <v>98</v>
      </c>
      <c r="S16" s="26"/>
      <c r="T16" s="26"/>
      <c r="U16" s="26"/>
      <c r="V16" s="308" t="e">
        <f>AA13*1000</f>
        <v>#REF!</v>
      </c>
      <c r="W16" s="308"/>
      <c r="X16" s="33" t="s">
        <v>78</v>
      </c>
      <c r="Y16" s="147">
        <v>0.05</v>
      </c>
      <c r="Z16" s="33" t="s">
        <v>94</v>
      </c>
      <c r="AA16" s="86" t="e">
        <f>TRUNC(V16*Y16)</f>
        <v>#REF!</v>
      </c>
      <c r="AB16" s="33" t="s">
        <v>110</v>
      </c>
      <c r="AC16" s="26"/>
      <c r="AD16" s="26"/>
      <c r="AE16" s="26"/>
      <c r="AF16" s="34"/>
      <c r="AG16" s="34"/>
      <c r="AH16" s="34"/>
      <c r="AI16" s="26"/>
      <c r="AJ16" s="31">
        <f t="shared" si="4"/>
        <v>13</v>
      </c>
      <c r="AK16" s="138">
        <v>10000</v>
      </c>
      <c r="AL16" s="39">
        <f t="shared" si="5"/>
        <v>12</v>
      </c>
      <c r="AM16" s="39">
        <f t="shared" si="6"/>
        <v>13</v>
      </c>
      <c r="AN16" s="39">
        <f t="shared" si="0"/>
        <v>14</v>
      </c>
      <c r="AO16" s="31" t="e">
        <f t="shared" si="1"/>
        <v>#REF!</v>
      </c>
      <c r="AP16" s="31" t="e">
        <f t="shared" si="2"/>
        <v>#REF!</v>
      </c>
      <c r="AQ16" s="31" t="e">
        <f t="shared" si="3"/>
        <v>#REF!</v>
      </c>
      <c r="AR16" s="26"/>
    </row>
    <row r="17" spans="1:44" x14ac:dyDescent="0.2">
      <c r="B17" s="26"/>
      <c r="C17" s="26"/>
      <c r="D17" s="26"/>
      <c r="E17" s="26"/>
      <c r="F17" s="26"/>
      <c r="G17" s="26"/>
      <c r="H17" s="26"/>
      <c r="I17" s="26"/>
      <c r="J17" s="26"/>
      <c r="K17" s="26"/>
      <c r="L17" s="26"/>
      <c r="M17" s="26"/>
      <c r="N17" s="26"/>
      <c r="O17" s="26"/>
      <c r="P17" s="26"/>
      <c r="Q17" s="26"/>
      <c r="R17" s="26"/>
      <c r="S17" s="26"/>
      <c r="T17" s="26"/>
      <c r="U17" s="26"/>
      <c r="V17" s="26"/>
      <c r="W17" s="26"/>
      <c r="X17" s="26"/>
      <c r="Y17" s="26"/>
      <c r="Z17" s="32"/>
      <c r="AA17" s="32"/>
      <c r="AB17" s="32"/>
      <c r="AC17" s="32"/>
      <c r="AD17" s="26"/>
      <c r="AE17" s="26"/>
      <c r="AF17" s="34"/>
      <c r="AG17" s="34"/>
      <c r="AH17" s="34"/>
      <c r="AI17" s="26"/>
      <c r="AJ17" s="31">
        <f t="shared" si="4"/>
        <v>14</v>
      </c>
      <c r="AK17" s="138">
        <v>12000</v>
      </c>
      <c r="AL17" s="39">
        <f t="shared" si="5"/>
        <v>14</v>
      </c>
      <c r="AM17" s="39">
        <f t="shared" si="6"/>
        <v>15</v>
      </c>
      <c r="AN17" s="39">
        <f t="shared" si="0"/>
        <v>17</v>
      </c>
      <c r="AO17" s="31" t="e">
        <f t="shared" si="1"/>
        <v>#REF!</v>
      </c>
      <c r="AP17" s="31" t="e">
        <f t="shared" si="2"/>
        <v>#REF!</v>
      </c>
      <c r="AQ17" s="31" t="e">
        <f t="shared" si="3"/>
        <v>#REF!</v>
      </c>
      <c r="AR17" s="26"/>
    </row>
    <row r="18" spans="1:44" x14ac:dyDescent="0.2">
      <c r="B18" s="28" t="s">
        <v>106</v>
      </c>
      <c r="C18" s="26"/>
      <c r="D18" s="26"/>
      <c r="E18" s="26"/>
      <c r="F18" s="26"/>
      <c r="G18" s="26"/>
      <c r="H18" s="84" t="s">
        <v>107</v>
      </c>
      <c r="I18" s="148" t="e">
        <f>#REF!</f>
        <v>#REF!</v>
      </c>
      <c r="J18" s="28" t="s">
        <v>108</v>
      </c>
      <c r="K18" s="26"/>
      <c r="L18" s="26"/>
      <c r="M18" s="26"/>
      <c r="N18" s="26"/>
      <c r="O18" s="26"/>
      <c r="P18" s="26"/>
      <c r="Q18" s="26"/>
      <c r="R18" s="26"/>
      <c r="S18" s="26"/>
      <c r="T18" s="26"/>
      <c r="U18" s="26"/>
      <c r="V18" s="307"/>
      <c r="W18" s="307"/>
      <c r="X18" s="26"/>
      <c r="Y18" s="26"/>
      <c r="Z18" s="89"/>
      <c r="AA18" s="34"/>
      <c r="AB18" s="34"/>
      <c r="AC18" s="43" t="s">
        <v>112</v>
      </c>
      <c r="AD18" s="89"/>
      <c r="AE18" s="26"/>
      <c r="AF18" s="34"/>
      <c r="AG18" s="34"/>
      <c r="AH18" s="34"/>
      <c r="AI18" s="26"/>
      <c r="AJ18" s="31">
        <f t="shared" si="4"/>
        <v>15</v>
      </c>
      <c r="AK18" s="138">
        <v>15000</v>
      </c>
      <c r="AL18" s="39">
        <f t="shared" si="5"/>
        <v>15</v>
      </c>
      <c r="AM18" s="39">
        <f t="shared" si="6"/>
        <v>17</v>
      </c>
      <c r="AN18" s="39">
        <f t="shared" si="0"/>
        <v>19</v>
      </c>
      <c r="AO18" s="31" t="e">
        <f t="shared" si="1"/>
        <v>#REF!</v>
      </c>
      <c r="AP18" s="31" t="e">
        <f t="shared" si="2"/>
        <v>#REF!</v>
      </c>
      <c r="AQ18" s="31" t="e">
        <f t="shared" si="3"/>
        <v>#REF!</v>
      </c>
      <c r="AR18" s="26"/>
    </row>
    <row r="19" spans="1:44" x14ac:dyDescent="0.2">
      <c r="B19" s="26"/>
      <c r="C19" s="26"/>
      <c r="D19" s="26"/>
      <c r="E19" s="26"/>
      <c r="F19" s="26"/>
      <c r="G19" s="26"/>
      <c r="H19" s="26"/>
      <c r="I19" s="26"/>
      <c r="J19" s="26"/>
      <c r="K19" s="26"/>
      <c r="L19" s="26"/>
      <c r="M19" s="26"/>
      <c r="N19" s="26"/>
      <c r="O19" s="26"/>
      <c r="P19" s="26"/>
      <c r="Q19" s="26"/>
      <c r="R19" s="26"/>
      <c r="S19" s="26"/>
      <c r="T19" s="26"/>
      <c r="U19" s="26"/>
      <c r="V19" s="26"/>
      <c r="W19" s="26"/>
      <c r="X19" s="26"/>
      <c r="Y19" s="26"/>
      <c r="Z19" s="91" t="s">
        <v>104</v>
      </c>
      <c r="AA19" s="299" t="e">
        <f>AA16</f>
        <v>#REF!</v>
      </c>
      <c r="AB19" s="299"/>
      <c r="AC19" s="32"/>
      <c r="AD19" s="89"/>
      <c r="AE19" s="26"/>
      <c r="AF19" s="34"/>
      <c r="AG19" s="34"/>
      <c r="AH19" s="34"/>
      <c r="AI19" s="26"/>
      <c r="AJ19" s="31">
        <f t="shared" si="4"/>
        <v>16</v>
      </c>
      <c r="AK19" s="138">
        <v>20000</v>
      </c>
      <c r="AL19" s="39">
        <f t="shared" si="5"/>
        <v>19</v>
      </c>
      <c r="AM19" s="39">
        <f t="shared" si="6"/>
        <v>21</v>
      </c>
      <c r="AN19" s="39">
        <f t="shared" si="0"/>
        <v>23</v>
      </c>
      <c r="AO19" s="31" t="e">
        <f t="shared" si="1"/>
        <v>#REF!</v>
      </c>
      <c r="AP19" s="31" t="e">
        <f t="shared" si="2"/>
        <v>#REF!</v>
      </c>
      <c r="AQ19" s="31" t="e">
        <f t="shared" si="3"/>
        <v>#REF!</v>
      </c>
      <c r="AR19" s="26"/>
    </row>
    <row r="20" spans="1:44" ht="13.5" thickBot="1" x14ac:dyDescent="0.25">
      <c r="B20" s="28" t="s">
        <v>111</v>
      </c>
      <c r="C20" s="26"/>
      <c r="D20" s="26"/>
      <c r="E20" s="26"/>
      <c r="F20" s="26"/>
      <c r="G20" s="26"/>
      <c r="H20" s="26"/>
      <c r="I20" s="26"/>
      <c r="J20" s="26"/>
      <c r="K20" s="26"/>
      <c r="L20" s="26"/>
      <c r="M20" s="26"/>
      <c r="N20" s="26"/>
      <c r="O20" s="26"/>
      <c r="P20" s="26"/>
      <c r="Q20" s="26"/>
      <c r="R20" s="26"/>
      <c r="S20" s="26"/>
      <c r="T20" s="26"/>
      <c r="U20" s="26"/>
      <c r="V20" s="26"/>
      <c r="W20" s="34"/>
      <c r="X20" s="34"/>
      <c r="Y20" s="34"/>
      <c r="Z20" s="88"/>
      <c r="AA20" s="95" t="s">
        <v>97</v>
      </c>
      <c r="AB20" s="88"/>
      <c r="AC20" s="95" t="s">
        <v>97</v>
      </c>
      <c r="AD20" s="34"/>
      <c r="AE20" s="26"/>
      <c r="AF20" s="34"/>
      <c r="AG20" s="34"/>
      <c r="AH20" s="34"/>
      <c r="AI20" s="26"/>
      <c r="AJ20" s="31">
        <f t="shared" si="4"/>
        <v>17</v>
      </c>
      <c r="AK20" s="138">
        <v>25000</v>
      </c>
      <c r="AL20" s="39">
        <f t="shared" si="5"/>
        <v>23</v>
      </c>
      <c r="AM20" s="39">
        <f t="shared" si="6"/>
        <v>25</v>
      </c>
      <c r="AN20" s="39">
        <f t="shared" si="0"/>
        <v>28</v>
      </c>
      <c r="AO20" s="31" t="e">
        <f t="shared" si="1"/>
        <v>#REF!</v>
      </c>
      <c r="AP20" s="31" t="e">
        <f t="shared" si="2"/>
        <v>#REF!</v>
      </c>
      <c r="AQ20" s="31" t="e">
        <f t="shared" si="3"/>
        <v>#REF!</v>
      </c>
      <c r="AR20" s="26"/>
    </row>
    <row r="21" spans="1:44" ht="13.5" thickBot="1" x14ac:dyDescent="0.25">
      <c r="B21" s="88"/>
      <c r="C21" s="88"/>
      <c r="D21" s="88"/>
      <c r="E21" s="88"/>
      <c r="F21" s="88"/>
      <c r="G21" s="88"/>
      <c r="H21" s="88"/>
      <c r="I21" s="88"/>
      <c r="J21" s="88"/>
      <c r="K21" s="88"/>
      <c r="L21" s="88"/>
      <c r="M21" s="88"/>
      <c r="N21" s="88"/>
      <c r="O21" s="88"/>
      <c r="P21" s="88"/>
      <c r="Q21" s="88"/>
      <c r="R21" s="88"/>
      <c r="S21" s="34"/>
      <c r="T21" s="26"/>
      <c r="U21" s="26"/>
      <c r="V21" s="26"/>
      <c r="W21" s="34"/>
      <c r="X21" s="34"/>
      <c r="Y21" s="34"/>
      <c r="Z21" s="93"/>
      <c r="AA21" s="34"/>
      <c r="AB21" s="34"/>
      <c r="AC21" s="43" t="s">
        <v>112</v>
      </c>
      <c r="AD21" s="93"/>
      <c r="AE21" s="26"/>
      <c r="AF21" s="34"/>
      <c r="AG21" s="34"/>
      <c r="AH21" s="34"/>
      <c r="AI21" s="26"/>
      <c r="AJ21" s="31">
        <f t="shared" si="4"/>
        <v>18</v>
      </c>
      <c r="AK21" s="138">
        <v>30000</v>
      </c>
      <c r="AL21" s="39">
        <f t="shared" si="5"/>
        <v>25</v>
      </c>
      <c r="AM21" s="39">
        <f t="shared" si="6"/>
        <v>28</v>
      </c>
      <c r="AN21" s="39">
        <f t="shared" si="0"/>
        <v>31</v>
      </c>
      <c r="AO21" s="31" t="e">
        <f t="shared" si="1"/>
        <v>#REF!</v>
      </c>
      <c r="AP21" s="31" t="e">
        <f t="shared" si="2"/>
        <v>#REF!</v>
      </c>
      <c r="AQ21" s="31" t="e">
        <f t="shared" si="3"/>
        <v>#REF!</v>
      </c>
      <c r="AR21" s="26"/>
    </row>
    <row r="22" spans="1:44" ht="13.5" thickBot="1" x14ac:dyDescent="0.25">
      <c r="B22" s="90" t="s">
        <v>113</v>
      </c>
      <c r="C22" s="91" t="s">
        <v>114</v>
      </c>
      <c r="D22" s="32"/>
      <c r="E22" s="32"/>
      <c r="F22" s="309" t="s">
        <v>62</v>
      </c>
      <c r="G22" s="310"/>
      <c r="H22" s="310"/>
      <c r="I22" s="311"/>
      <c r="J22" s="309" t="s">
        <v>169</v>
      </c>
      <c r="K22" s="310"/>
      <c r="L22" s="310"/>
      <c r="M22" s="310"/>
      <c r="N22" s="311"/>
      <c r="O22" s="92"/>
      <c r="P22" s="33" t="s">
        <v>116</v>
      </c>
      <c r="Q22" s="32"/>
      <c r="R22" s="32"/>
      <c r="S22" s="93"/>
      <c r="T22" s="26"/>
      <c r="U22" s="26"/>
      <c r="V22" s="26"/>
      <c r="W22" s="105" t="s">
        <v>124</v>
      </c>
      <c r="X22" s="34"/>
      <c r="Y22" s="34"/>
      <c r="Z22" s="106" t="s">
        <v>104</v>
      </c>
      <c r="AA22" s="317" t="e">
        <f>AA19+AA13*1000</f>
        <v>#REF!</v>
      </c>
      <c r="AB22" s="317"/>
      <c r="AC22" s="88"/>
      <c r="AD22" s="93"/>
      <c r="AE22" s="26"/>
      <c r="AF22" s="34"/>
      <c r="AG22" s="34"/>
      <c r="AH22" s="34"/>
      <c r="AI22" s="26"/>
      <c r="AJ22" s="54">
        <f t="shared" si="4"/>
        <v>19</v>
      </c>
      <c r="AK22" s="138">
        <v>40000</v>
      </c>
      <c r="AL22" s="39">
        <f t="shared" si="5"/>
        <v>32</v>
      </c>
      <c r="AM22" s="39">
        <f t="shared" si="6"/>
        <v>35</v>
      </c>
      <c r="AN22" s="39">
        <f t="shared" si="0"/>
        <v>39</v>
      </c>
      <c r="AO22" s="31" t="e">
        <f t="shared" si="1"/>
        <v>#REF!</v>
      </c>
      <c r="AP22" s="31" t="e">
        <f t="shared" si="2"/>
        <v>#REF!</v>
      </c>
      <c r="AQ22" s="31" t="e">
        <f t="shared" si="3"/>
        <v>#REF!</v>
      </c>
      <c r="AR22" s="26"/>
    </row>
    <row r="23" spans="1:44" x14ac:dyDescent="0.2">
      <c r="B23" s="93"/>
      <c r="C23" s="89"/>
      <c r="D23" s="28" t="s">
        <v>117</v>
      </c>
      <c r="E23" s="26"/>
      <c r="F23" s="94" t="s">
        <v>118</v>
      </c>
      <c r="G23" s="26"/>
      <c r="H23" s="26"/>
      <c r="I23" s="26"/>
      <c r="J23" s="94" t="s">
        <v>119</v>
      </c>
      <c r="K23" s="26"/>
      <c r="L23" s="26"/>
      <c r="M23" s="26"/>
      <c r="N23" s="34"/>
      <c r="O23" s="94" t="s">
        <v>120</v>
      </c>
      <c r="P23" s="26"/>
      <c r="Q23" s="26"/>
      <c r="R23" s="26"/>
      <c r="S23" s="93"/>
      <c r="T23" s="26"/>
      <c r="U23" s="83" t="s">
        <v>126</v>
      </c>
      <c r="V23" s="27"/>
      <c r="W23" s="27"/>
      <c r="X23" s="26"/>
      <c r="Y23" s="26"/>
      <c r="Z23" s="26"/>
      <c r="AA23" s="26"/>
      <c r="AB23" s="26"/>
      <c r="AC23" s="26"/>
      <c r="AD23" s="26"/>
      <c r="AE23" s="26"/>
      <c r="AF23" s="34"/>
      <c r="AG23" s="34"/>
      <c r="AH23" s="34"/>
      <c r="AI23" s="26"/>
      <c r="AJ23" s="31">
        <f t="shared" si="4"/>
        <v>20</v>
      </c>
      <c r="AK23" s="138">
        <v>50000</v>
      </c>
      <c r="AL23" s="39">
        <f t="shared" si="5"/>
        <v>37</v>
      </c>
      <c r="AM23" s="39">
        <f t="shared" si="6"/>
        <v>41</v>
      </c>
      <c r="AN23" s="39">
        <f t="shared" si="0"/>
        <v>45</v>
      </c>
      <c r="AO23" s="31" t="e">
        <f t="shared" si="1"/>
        <v>#REF!</v>
      </c>
      <c r="AP23" s="31" t="e">
        <f t="shared" si="2"/>
        <v>#REF!</v>
      </c>
      <c r="AQ23" s="31" t="e">
        <f t="shared" si="3"/>
        <v>#REF!</v>
      </c>
      <c r="AR23" s="26"/>
    </row>
    <row r="24" spans="1:44" x14ac:dyDescent="0.2">
      <c r="A24" s="156" t="s">
        <v>179</v>
      </c>
      <c r="B24" s="93"/>
      <c r="C24" s="96" t="e">
        <f>#REF!</f>
        <v>#REF!</v>
      </c>
      <c r="D24" s="28" t="s">
        <v>78</v>
      </c>
      <c r="E24" s="97">
        <v>0.98</v>
      </c>
      <c r="F24" s="98"/>
      <c r="G24" s="99" t="e">
        <f>IF(C26=0,0,-AK59+C26)</f>
        <v>#REF!</v>
      </c>
      <c r="H24" s="26"/>
      <c r="I24" s="99"/>
      <c r="J24" s="89"/>
      <c r="K24" s="305" t="e">
        <f>G28</f>
        <v>#REF!</v>
      </c>
      <c r="L24" s="305"/>
      <c r="M24" s="305"/>
      <c r="N24" s="34"/>
      <c r="O24" s="89"/>
      <c r="P24" s="26"/>
      <c r="Q24" s="26"/>
      <c r="R24" s="26"/>
      <c r="S24" s="93"/>
      <c r="T24" s="26"/>
      <c r="U24" s="83" t="s">
        <v>127</v>
      </c>
      <c r="V24" s="27"/>
      <c r="W24" s="27"/>
      <c r="X24" s="26"/>
      <c r="Y24" s="26"/>
      <c r="Z24" s="34"/>
      <c r="AA24" s="34"/>
      <c r="AB24" s="34"/>
      <c r="AC24" s="34"/>
      <c r="AD24" s="26"/>
      <c r="AE24" s="26"/>
      <c r="AF24" s="34"/>
      <c r="AG24" s="34"/>
      <c r="AH24" s="34"/>
      <c r="AI24" s="26"/>
      <c r="AJ24" s="31">
        <f t="shared" si="4"/>
        <v>21</v>
      </c>
      <c r="AK24" s="138">
        <v>60000</v>
      </c>
      <c r="AL24" s="39">
        <f t="shared" si="5"/>
        <v>41</v>
      </c>
      <c r="AM24" s="39">
        <f t="shared" si="6"/>
        <v>46</v>
      </c>
      <c r="AN24" s="39">
        <f t="shared" si="0"/>
        <v>51</v>
      </c>
      <c r="AO24" s="31" t="e">
        <f t="shared" si="1"/>
        <v>#REF!</v>
      </c>
      <c r="AP24" s="31" t="e">
        <f t="shared" si="2"/>
        <v>#REF!</v>
      </c>
      <c r="AQ24" s="31" t="e">
        <f t="shared" si="3"/>
        <v>#REF!</v>
      </c>
      <c r="AR24" s="26"/>
    </row>
    <row r="25" spans="1:44" ht="24" customHeight="1" x14ac:dyDescent="0.2">
      <c r="A25" s="156">
        <v>10</v>
      </c>
      <c r="B25" s="93"/>
      <c r="C25" s="100"/>
      <c r="D25" s="26"/>
      <c r="E25" s="26"/>
      <c r="F25" s="101" t="e">
        <f>IF(C26=0,0,+AL59)</f>
        <v>#REF!</v>
      </c>
      <c r="G25" s="102" t="s">
        <v>170</v>
      </c>
      <c r="H25" s="103" t="s">
        <v>78</v>
      </c>
      <c r="I25" s="31" t="e">
        <f>IF(C26=0,0,AL60-AL59)</f>
        <v>#REF!</v>
      </c>
      <c r="J25" s="89"/>
      <c r="K25" s="103" t="s">
        <v>171</v>
      </c>
      <c r="L25" s="99"/>
      <c r="M25" s="99"/>
      <c r="N25" s="34"/>
      <c r="O25" s="104" t="s">
        <v>123</v>
      </c>
      <c r="P25" s="99" t="e">
        <f>G42</f>
        <v>#REF!</v>
      </c>
      <c r="Q25" s="28" t="s">
        <v>78</v>
      </c>
      <c r="R25" s="53" t="e">
        <f>K28</f>
        <v>#REF!</v>
      </c>
      <c r="S25" s="93"/>
      <c r="T25" s="26"/>
      <c r="U25" s="83" t="s">
        <v>131</v>
      </c>
      <c r="V25" s="27"/>
      <c r="W25" s="27"/>
      <c r="X25" s="26"/>
      <c r="Y25" s="26"/>
      <c r="Z25" s="34"/>
      <c r="AA25" s="26"/>
      <c r="AB25" s="26"/>
      <c r="AC25" s="26"/>
      <c r="AD25" s="34"/>
      <c r="AE25" s="26"/>
      <c r="AF25" s="34"/>
      <c r="AG25" s="34"/>
      <c r="AH25" s="34"/>
      <c r="AI25" s="26"/>
      <c r="AJ25" s="31">
        <f t="shared" si="4"/>
        <v>22</v>
      </c>
      <c r="AK25" s="138">
        <v>70000</v>
      </c>
      <c r="AL25" s="39">
        <f t="shared" si="5"/>
        <v>47</v>
      </c>
      <c r="AM25" s="39">
        <f t="shared" si="6"/>
        <v>52</v>
      </c>
      <c r="AN25" s="39">
        <f t="shared" si="0"/>
        <v>57</v>
      </c>
      <c r="AO25" s="31" t="e">
        <f t="shared" si="1"/>
        <v>#REF!</v>
      </c>
      <c r="AP25" s="31" t="e">
        <f t="shared" si="2"/>
        <v>#REF!</v>
      </c>
      <c r="AQ25" s="31" t="e">
        <f t="shared" si="3"/>
        <v>#REF!</v>
      </c>
      <c r="AR25" s="26"/>
    </row>
    <row r="26" spans="1:44" x14ac:dyDescent="0.2">
      <c r="A26" s="156" t="s">
        <v>179</v>
      </c>
      <c r="B26" s="107" t="s">
        <v>69</v>
      </c>
      <c r="C26" s="100" t="e">
        <f>TRUNC(C24*E24)</f>
        <v>#REF!</v>
      </c>
      <c r="D26" s="26"/>
      <c r="E26" s="26"/>
      <c r="F26" s="100"/>
      <c r="G26" s="99" t="e">
        <f>IF(C26=0,0,AK60-AK59)</f>
        <v>#REF!</v>
      </c>
      <c r="H26" s="26"/>
      <c r="I26" s="99"/>
      <c r="J26" s="89"/>
      <c r="K26" s="31" t="e">
        <f>G28</f>
        <v>#REF!</v>
      </c>
      <c r="L26" s="42" t="s">
        <v>125</v>
      </c>
      <c r="M26" s="31" t="e">
        <f>G35</f>
        <v>#REF!</v>
      </c>
      <c r="N26" s="34"/>
      <c r="O26" s="89"/>
      <c r="P26" s="26"/>
      <c r="Q26" s="26"/>
      <c r="R26" s="26"/>
      <c r="S26" s="93"/>
      <c r="T26" s="149" t="s">
        <v>172</v>
      </c>
      <c r="U26" s="43" t="s">
        <v>135</v>
      </c>
      <c r="V26" s="43"/>
      <c r="W26" s="34"/>
      <c r="X26" s="34"/>
      <c r="Y26" s="34"/>
      <c r="Z26" s="34"/>
      <c r="AA26" s="34"/>
      <c r="AB26" s="34"/>
      <c r="AC26" s="34"/>
      <c r="AD26" s="34"/>
      <c r="AE26" s="34"/>
      <c r="AF26" s="34"/>
      <c r="AG26" s="34"/>
      <c r="AH26" s="34"/>
      <c r="AI26" s="26"/>
      <c r="AJ26" s="31">
        <f t="shared" si="4"/>
        <v>23</v>
      </c>
      <c r="AK26" s="138">
        <v>80000</v>
      </c>
      <c r="AL26" s="39">
        <f t="shared" si="5"/>
        <v>51</v>
      </c>
      <c r="AM26" s="39">
        <f t="shared" si="6"/>
        <v>57</v>
      </c>
      <c r="AN26" s="39">
        <f t="shared" si="0"/>
        <v>63</v>
      </c>
      <c r="AO26" s="31" t="e">
        <f t="shared" si="1"/>
        <v>#REF!</v>
      </c>
      <c r="AP26" s="31" t="e">
        <f t="shared" si="2"/>
        <v>#REF!</v>
      </c>
      <c r="AQ26" s="31" t="e">
        <f t="shared" si="3"/>
        <v>#REF!</v>
      </c>
      <c r="AR26" s="26"/>
    </row>
    <row r="27" spans="1:44" x14ac:dyDescent="0.2">
      <c r="B27" s="93"/>
      <c r="C27" s="100"/>
      <c r="D27" s="26"/>
      <c r="E27" s="26"/>
      <c r="F27" s="89"/>
      <c r="G27" s="99"/>
      <c r="H27" s="26"/>
      <c r="I27" s="99"/>
      <c r="J27" s="89"/>
      <c r="K27" s="26"/>
      <c r="L27" s="26"/>
      <c r="M27" s="26"/>
      <c r="N27" s="34"/>
      <c r="O27" s="94" t="s">
        <v>123</v>
      </c>
      <c r="P27" s="99" t="e">
        <f>ROUND(P25*R25,0)</f>
        <v>#REF!</v>
      </c>
      <c r="Q27" s="26"/>
      <c r="R27" s="26"/>
      <c r="S27" s="93"/>
      <c r="T27" s="26"/>
      <c r="U27" s="137" t="s">
        <v>177</v>
      </c>
      <c r="V27" s="26"/>
      <c r="W27" s="26"/>
      <c r="X27" s="26"/>
      <c r="Y27" s="26"/>
      <c r="Z27" s="26"/>
      <c r="AA27" s="26"/>
      <c r="AB27" s="26"/>
      <c r="AC27" s="26"/>
      <c r="AD27" s="26"/>
      <c r="AE27" s="26"/>
      <c r="AF27" s="26"/>
      <c r="AG27" s="26"/>
      <c r="AH27" s="26"/>
      <c r="AI27" s="26"/>
      <c r="AJ27" s="54">
        <f t="shared" si="4"/>
        <v>24</v>
      </c>
      <c r="AK27" s="138">
        <v>90000</v>
      </c>
      <c r="AL27" s="39">
        <f t="shared" si="5"/>
        <v>56</v>
      </c>
      <c r="AM27" s="39">
        <f t="shared" si="6"/>
        <v>62</v>
      </c>
      <c r="AN27" s="39">
        <f t="shared" si="0"/>
        <v>68</v>
      </c>
      <c r="AO27" s="31" t="e">
        <f t="shared" si="1"/>
        <v>#REF!</v>
      </c>
      <c r="AP27" s="31" t="e">
        <f t="shared" si="2"/>
        <v>#REF!</v>
      </c>
      <c r="AQ27" s="31" t="e">
        <f t="shared" si="3"/>
        <v>#REF!</v>
      </c>
      <c r="AR27" s="26"/>
    </row>
    <row r="28" spans="1:44" x14ac:dyDescent="0.2">
      <c r="B28" s="93"/>
      <c r="C28" s="100"/>
      <c r="D28" s="26"/>
      <c r="E28" s="26"/>
      <c r="F28" s="104" t="s">
        <v>94</v>
      </c>
      <c r="G28" s="99" t="e">
        <f>IF(C26=0,0,ROUND(G24/G26*I25+F25,0))</f>
        <v>#REF!</v>
      </c>
      <c r="H28" s="26"/>
      <c r="I28" s="99"/>
      <c r="J28" s="108" t="s">
        <v>94</v>
      </c>
      <c r="K28" s="300" t="e">
        <f>ROUND(G28/(G28+G35),3)</f>
        <v>#REF!</v>
      </c>
      <c r="L28" s="300"/>
      <c r="M28" s="26"/>
      <c r="N28" s="34"/>
      <c r="O28" s="89"/>
      <c r="P28" s="99"/>
      <c r="Q28" s="26"/>
      <c r="R28" s="26"/>
      <c r="S28" s="93"/>
      <c r="T28" s="26"/>
      <c r="U28" s="28" t="s">
        <v>116</v>
      </c>
      <c r="V28" s="305" t="s">
        <v>160</v>
      </c>
      <c r="W28" s="305"/>
      <c r="X28" s="28" t="s">
        <v>78</v>
      </c>
      <c r="Y28" s="42" t="s">
        <v>161</v>
      </c>
      <c r="Z28" s="313" t="s">
        <v>162</v>
      </c>
      <c r="AA28" s="313"/>
      <c r="AB28" s="28" t="s">
        <v>78</v>
      </c>
      <c r="AC28" s="42" t="s">
        <v>163</v>
      </c>
      <c r="AD28" s="306" t="s">
        <v>164</v>
      </c>
      <c r="AE28" s="306"/>
      <c r="AF28" s="28"/>
      <c r="AG28" s="28"/>
      <c r="AH28" s="26"/>
      <c r="AI28" s="26"/>
      <c r="AJ28" s="31">
        <f t="shared" si="4"/>
        <v>25</v>
      </c>
      <c r="AK28" s="138">
        <v>100000</v>
      </c>
      <c r="AL28" s="39">
        <f t="shared" si="5"/>
        <v>60</v>
      </c>
      <c r="AM28" s="39">
        <f t="shared" si="6"/>
        <v>67</v>
      </c>
      <c r="AN28" s="39">
        <f t="shared" si="0"/>
        <v>74</v>
      </c>
      <c r="AO28" s="31" t="e">
        <f t="shared" si="1"/>
        <v>#REF!</v>
      </c>
      <c r="AP28" s="31" t="e">
        <f t="shared" si="2"/>
        <v>#REF!</v>
      </c>
      <c r="AQ28" s="31" t="e">
        <f t="shared" si="3"/>
        <v>#REF!</v>
      </c>
      <c r="AR28" s="26"/>
    </row>
    <row r="29" spans="1:44" x14ac:dyDescent="0.2">
      <c r="B29" s="109"/>
      <c r="C29" s="110"/>
      <c r="D29" s="32"/>
      <c r="E29" s="32"/>
      <c r="F29" s="111" t="s">
        <v>128</v>
      </c>
      <c r="G29" s="47"/>
      <c r="H29" s="32"/>
      <c r="I29" s="47"/>
      <c r="J29" s="91" t="s">
        <v>129</v>
      </c>
      <c r="K29" s="32"/>
      <c r="L29" s="32"/>
      <c r="M29" s="32"/>
      <c r="N29" s="32"/>
      <c r="O29" s="301" t="s">
        <v>128</v>
      </c>
      <c r="P29" s="302"/>
      <c r="Q29" s="302"/>
      <c r="R29" s="303"/>
      <c r="S29" s="93"/>
      <c r="T29" s="28" t="s">
        <v>82</v>
      </c>
      <c r="U29" s="28" t="s">
        <v>165</v>
      </c>
      <c r="V29" s="28"/>
      <c r="W29" s="28" t="s">
        <v>84</v>
      </c>
      <c r="X29" s="26"/>
      <c r="Y29" s="28" t="s">
        <v>85</v>
      </c>
      <c r="Z29" s="26"/>
      <c r="AA29" s="26"/>
      <c r="AB29" s="26"/>
      <c r="AC29" s="28" t="s">
        <v>86</v>
      </c>
      <c r="AD29" s="26"/>
      <c r="AE29" s="28" t="s">
        <v>87</v>
      </c>
      <c r="AF29" s="34"/>
      <c r="AG29" s="34"/>
      <c r="AH29" s="34"/>
      <c r="AI29" s="26"/>
      <c r="AJ29" s="31">
        <f t="shared" si="4"/>
        <v>26</v>
      </c>
      <c r="AK29" s="138">
        <v>120000</v>
      </c>
      <c r="AL29" s="39">
        <f t="shared" si="5"/>
        <v>68</v>
      </c>
      <c r="AM29" s="39">
        <f t="shared" si="6"/>
        <v>76</v>
      </c>
      <c r="AN29" s="39">
        <f t="shared" si="0"/>
        <v>84</v>
      </c>
      <c r="AO29" s="31" t="e">
        <f t="shared" si="1"/>
        <v>#REF!</v>
      </c>
      <c r="AP29" s="31" t="e">
        <f t="shared" si="2"/>
        <v>#REF!</v>
      </c>
      <c r="AQ29" s="31" t="e">
        <f t="shared" si="3"/>
        <v>#REF!</v>
      </c>
      <c r="AR29" s="26"/>
    </row>
    <row r="30" spans="1:44" x14ac:dyDescent="0.2">
      <c r="B30" s="93"/>
      <c r="C30" s="100"/>
      <c r="D30" s="26"/>
      <c r="E30" s="26"/>
      <c r="F30" s="104" t="s">
        <v>132</v>
      </c>
      <c r="G30" s="99"/>
      <c r="H30" s="26"/>
      <c r="I30" s="99"/>
      <c r="J30" s="94" t="s">
        <v>133</v>
      </c>
      <c r="K30" s="26"/>
      <c r="L30" s="26"/>
      <c r="M30" s="26"/>
      <c r="N30" s="34"/>
      <c r="O30" s="94" t="s">
        <v>134</v>
      </c>
      <c r="P30" s="99"/>
      <c r="Q30" s="26"/>
      <c r="R30" s="26"/>
      <c r="S30" s="93"/>
      <c r="T30" s="34"/>
      <c r="U30" s="139" t="e">
        <f>P34</f>
        <v>#REF!</v>
      </c>
      <c r="V30" s="43" t="s">
        <v>78</v>
      </c>
      <c r="W30" s="67">
        <f>W7</f>
        <v>26.5</v>
      </c>
      <c r="X30" s="43" t="s">
        <v>78</v>
      </c>
      <c r="Y30" s="49">
        <v>0.95</v>
      </c>
      <c r="Z30" s="43" t="s">
        <v>78</v>
      </c>
      <c r="AA30" s="49">
        <v>2.2679999999999998</v>
      </c>
      <c r="AB30" s="43" t="s">
        <v>78</v>
      </c>
      <c r="AC30" s="67">
        <v>1</v>
      </c>
      <c r="AD30" s="43" t="s">
        <v>78</v>
      </c>
      <c r="AE30" s="67">
        <v>1</v>
      </c>
      <c r="AF30" s="51"/>
      <c r="AG30" s="140"/>
      <c r="AH30" s="34"/>
      <c r="AI30" s="26"/>
      <c r="AJ30" s="31">
        <f t="shared" si="4"/>
        <v>27</v>
      </c>
      <c r="AK30" s="138">
        <v>150000</v>
      </c>
      <c r="AL30" s="39">
        <f t="shared" si="5"/>
        <v>80</v>
      </c>
      <c r="AM30" s="39">
        <f t="shared" si="6"/>
        <v>89</v>
      </c>
      <c r="AN30" s="39">
        <f t="shared" si="0"/>
        <v>98</v>
      </c>
      <c r="AO30" s="31" t="e">
        <f t="shared" si="1"/>
        <v>#REF!</v>
      </c>
      <c r="AP30" s="31" t="e">
        <f t="shared" si="2"/>
        <v>#REF!</v>
      </c>
      <c r="AQ30" s="31" t="e">
        <f t="shared" si="3"/>
        <v>#REF!</v>
      </c>
      <c r="AR30" s="26"/>
    </row>
    <row r="31" spans="1:44" x14ac:dyDescent="0.2">
      <c r="B31" s="93"/>
      <c r="C31" s="96" t="e">
        <f>#REF!</f>
        <v>#REF!</v>
      </c>
      <c r="D31" s="28" t="s">
        <v>78</v>
      </c>
      <c r="E31" s="97">
        <v>0.98</v>
      </c>
      <c r="F31" s="100"/>
      <c r="G31" s="99" t="e">
        <f>IF(C33=0,0,C33-AK62)</f>
        <v>#REF!</v>
      </c>
      <c r="H31" s="26"/>
      <c r="I31" s="99"/>
      <c r="J31" s="89"/>
      <c r="K31" s="305" t="e">
        <f>G35</f>
        <v>#REF!</v>
      </c>
      <c r="L31" s="305"/>
      <c r="M31" s="305"/>
      <c r="N31" s="34"/>
      <c r="O31" s="89"/>
      <c r="P31" s="99"/>
      <c r="Q31" s="26"/>
      <c r="R31" s="26"/>
      <c r="S31" s="93"/>
      <c r="T31" s="28" t="s">
        <v>94</v>
      </c>
      <c r="U31" s="53" t="e">
        <f>U30*W30*Y30*AA30*AC30*AE30</f>
        <v>#REF!</v>
      </c>
      <c r="V31" s="26"/>
      <c r="W31" s="26"/>
      <c r="X31" s="26"/>
      <c r="Y31" s="26"/>
      <c r="Z31" s="34"/>
      <c r="AA31" s="34"/>
      <c r="AB31" s="34"/>
      <c r="AC31" s="34"/>
      <c r="AD31" s="26"/>
      <c r="AE31" s="26"/>
      <c r="AF31" s="34"/>
      <c r="AG31" s="34"/>
      <c r="AH31" s="34"/>
      <c r="AI31" s="26"/>
      <c r="AJ31" s="31">
        <f t="shared" si="4"/>
        <v>28</v>
      </c>
      <c r="AK31" s="138">
        <v>200000</v>
      </c>
      <c r="AL31" s="39">
        <f t="shared" si="5"/>
        <v>99</v>
      </c>
      <c r="AM31" s="39">
        <f t="shared" si="6"/>
        <v>110</v>
      </c>
      <c r="AN31" s="39">
        <f t="shared" si="0"/>
        <v>121</v>
      </c>
      <c r="AO31" s="31" t="e">
        <f t="shared" si="1"/>
        <v>#REF!</v>
      </c>
      <c r="AP31" s="31" t="e">
        <f t="shared" si="2"/>
        <v>#REF!</v>
      </c>
      <c r="AQ31" s="31" t="e">
        <f t="shared" si="3"/>
        <v>#REF!</v>
      </c>
      <c r="AR31" s="26"/>
    </row>
    <row r="32" spans="1:44" x14ac:dyDescent="0.2">
      <c r="B32" s="93"/>
      <c r="C32" s="100"/>
      <c r="D32" s="26"/>
      <c r="E32" s="26"/>
      <c r="F32" s="100" t="e">
        <f>IF(C33=0,0,AL62)</f>
        <v>#REF!</v>
      </c>
      <c r="G32" s="102" t="s">
        <v>170</v>
      </c>
      <c r="H32" s="103" t="s">
        <v>78</v>
      </c>
      <c r="I32" s="31" t="e">
        <f>IF(C33=0,0,AL63-AL62)</f>
        <v>#REF!</v>
      </c>
      <c r="J32" s="108" t="s">
        <v>94</v>
      </c>
      <c r="K32" s="103" t="s">
        <v>171</v>
      </c>
      <c r="L32" s="99"/>
      <c r="M32" s="99"/>
      <c r="N32" s="34"/>
      <c r="O32" s="104" t="s">
        <v>123</v>
      </c>
      <c r="P32" s="99" t="e">
        <f>G42</f>
        <v>#REF!</v>
      </c>
      <c r="Q32" s="28" t="s">
        <v>78</v>
      </c>
      <c r="R32" s="53" t="e">
        <f>K35</f>
        <v>#REF!</v>
      </c>
      <c r="S32" s="93"/>
      <c r="T32" s="26"/>
      <c r="U32" s="137"/>
      <c r="V32" s="26"/>
      <c r="W32" s="26"/>
      <c r="X32" s="26"/>
      <c r="Y32" s="26"/>
      <c r="Z32" s="34"/>
      <c r="AA32" s="34"/>
      <c r="AB32" s="34"/>
      <c r="AC32" s="34"/>
      <c r="AD32" s="26"/>
      <c r="AE32" s="26"/>
      <c r="AF32" s="26"/>
      <c r="AG32" s="26"/>
      <c r="AH32" s="26"/>
      <c r="AI32" s="26"/>
      <c r="AJ32" s="31">
        <f t="shared" si="4"/>
        <v>29</v>
      </c>
      <c r="AK32" s="138">
        <v>250000</v>
      </c>
      <c r="AL32" s="39">
        <f t="shared" si="5"/>
        <v>116</v>
      </c>
      <c r="AM32" s="39">
        <f t="shared" si="6"/>
        <v>129</v>
      </c>
      <c r="AN32" s="39">
        <f t="shared" si="0"/>
        <v>142</v>
      </c>
      <c r="AO32" s="31" t="e">
        <f t="shared" si="1"/>
        <v>#REF!</v>
      </c>
      <c r="AP32" s="31" t="e">
        <f t="shared" si="2"/>
        <v>#REF!</v>
      </c>
      <c r="AQ32" s="31" t="e">
        <f t="shared" si="3"/>
        <v>#REF!</v>
      </c>
      <c r="AR32" s="26"/>
    </row>
    <row r="33" spans="2:44" x14ac:dyDescent="0.2">
      <c r="B33" s="107" t="s">
        <v>70</v>
      </c>
      <c r="C33" s="100" t="e">
        <f>TRUNC(C31*E31)</f>
        <v>#REF!</v>
      </c>
      <c r="D33" s="26"/>
      <c r="E33" s="26"/>
      <c r="F33" s="100"/>
      <c r="G33" s="99" t="e">
        <f>IF(C33=0,0,AK63-AK62)</f>
        <v>#REF!</v>
      </c>
      <c r="H33" s="26"/>
      <c r="I33" s="99"/>
      <c r="J33" s="89"/>
      <c r="K33" s="31" t="e">
        <f>G35</f>
        <v>#REF!</v>
      </c>
      <c r="L33" s="42" t="s">
        <v>125</v>
      </c>
      <c r="M33" s="31" t="e">
        <f>G28</f>
        <v>#REF!</v>
      </c>
      <c r="N33" s="34"/>
      <c r="O33" s="89"/>
      <c r="P33" s="99"/>
      <c r="Q33" s="26"/>
      <c r="R33" s="26"/>
      <c r="S33" s="93"/>
      <c r="T33" s="28"/>
      <c r="U33" s="28"/>
      <c r="V33" s="28"/>
      <c r="W33" s="28"/>
      <c r="X33" s="26"/>
      <c r="Y33" s="28"/>
      <c r="Z33" s="26"/>
      <c r="AA33" s="26"/>
      <c r="AB33" s="26"/>
      <c r="AC33" s="28"/>
      <c r="AD33" s="26"/>
      <c r="AE33" s="28"/>
      <c r="AF33" s="34"/>
      <c r="AG33" s="34"/>
      <c r="AH33" s="34"/>
      <c r="AI33" s="26"/>
      <c r="AJ33" s="31">
        <f t="shared" si="4"/>
        <v>30</v>
      </c>
      <c r="AK33" s="138">
        <v>300000</v>
      </c>
      <c r="AL33" s="39">
        <f t="shared" si="5"/>
        <v>132</v>
      </c>
      <c r="AM33" s="39">
        <f t="shared" si="6"/>
        <v>147</v>
      </c>
      <c r="AN33" s="39">
        <f t="shared" si="0"/>
        <v>162</v>
      </c>
      <c r="AO33" s="31" t="e">
        <f t="shared" si="1"/>
        <v>#REF!</v>
      </c>
      <c r="AP33" s="31" t="e">
        <f t="shared" si="2"/>
        <v>#REF!</v>
      </c>
      <c r="AQ33" s="31" t="e">
        <f t="shared" si="3"/>
        <v>#REF!</v>
      </c>
      <c r="AR33" s="26"/>
    </row>
    <row r="34" spans="2:44" x14ac:dyDescent="0.2">
      <c r="B34" s="93"/>
      <c r="C34" s="100"/>
      <c r="D34" s="26"/>
      <c r="E34" s="26"/>
      <c r="F34" s="89"/>
      <c r="G34" s="26"/>
      <c r="H34" s="26"/>
      <c r="I34" s="99"/>
      <c r="J34" s="89"/>
      <c r="K34" s="26"/>
      <c r="L34" s="26"/>
      <c r="M34" s="26"/>
      <c r="N34" s="34"/>
      <c r="O34" s="94" t="s">
        <v>123</v>
      </c>
      <c r="P34" s="99" t="e">
        <f>ROUND(P32*R32,0)</f>
        <v>#REF!</v>
      </c>
      <c r="Q34" s="26"/>
      <c r="R34" s="113" t="s">
        <v>89</v>
      </c>
      <c r="S34" s="93"/>
      <c r="T34" s="34"/>
      <c r="U34" s="151"/>
      <c r="V34" s="43"/>
      <c r="W34" s="140"/>
      <c r="X34" s="43"/>
      <c r="Y34" s="152"/>
      <c r="Z34" s="43"/>
      <c r="AA34" s="152"/>
      <c r="AB34" s="43"/>
      <c r="AC34" s="140"/>
      <c r="AD34" s="43"/>
      <c r="AE34" s="140"/>
      <c r="AF34" s="51"/>
      <c r="AG34" s="140"/>
      <c r="AH34" s="34"/>
      <c r="AI34" s="26"/>
      <c r="AJ34" s="54">
        <f t="shared" si="4"/>
        <v>31</v>
      </c>
      <c r="AK34" s="138">
        <v>400000</v>
      </c>
      <c r="AL34" s="39">
        <f t="shared" si="5"/>
        <v>162</v>
      </c>
      <c r="AM34" s="39">
        <f t="shared" si="6"/>
        <v>180</v>
      </c>
      <c r="AN34" s="39">
        <f t="shared" si="0"/>
        <v>198</v>
      </c>
      <c r="AO34" s="31" t="e">
        <f t="shared" si="1"/>
        <v>#REF!</v>
      </c>
      <c r="AP34" s="31" t="e">
        <f t="shared" si="2"/>
        <v>#REF!</v>
      </c>
      <c r="AQ34" s="31" t="e">
        <f t="shared" si="3"/>
        <v>#REF!</v>
      </c>
      <c r="AR34" s="26"/>
    </row>
    <row r="35" spans="2:44" x14ac:dyDescent="0.2">
      <c r="B35" s="93"/>
      <c r="C35" s="100"/>
      <c r="D35" s="26"/>
      <c r="E35" s="26"/>
      <c r="F35" s="104" t="s">
        <v>94</v>
      </c>
      <c r="G35" s="99" t="e">
        <f>IF(C33=0,0,ROUND(G31/G33*I32+F32,0))</f>
        <v>#REF!</v>
      </c>
      <c r="H35" s="26"/>
      <c r="I35" s="99"/>
      <c r="J35" s="108" t="s">
        <v>94</v>
      </c>
      <c r="K35" s="300" t="e">
        <f>ROUND(G35/(G35+G28),3)</f>
        <v>#REF!</v>
      </c>
      <c r="L35" s="300"/>
      <c r="M35" s="26"/>
      <c r="N35" s="34"/>
      <c r="O35" s="89"/>
      <c r="P35" s="99"/>
      <c r="Q35" s="26"/>
      <c r="R35" s="26"/>
      <c r="S35" s="93"/>
      <c r="T35" s="28"/>
      <c r="U35" s="53"/>
      <c r="V35" s="26"/>
      <c r="W35" s="26"/>
      <c r="X35" s="26"/>
      <c r="Y35" s="26"/>
      <c r="Z35" s="32"/>
      <c r="AA35" s="32"/>
      <c r="AB35" s="32"/>
      <c r="AC35" s="32"/>
      <c r="AD35" s="26"/>
      <c r="AE35" s="26"/>
      <c r="AF35" s="34"/>
      <c r="AG35" s="34"/>
      <c r="AH35" s="34"/>
      <c r="AI35" s="26"/>
      <c r="AJ35" s="31">
        <f t="shared" si="4"/>
        <v>32</v>
      </c>
      <c r="AK35" s="138">
        <v>500000</v>
      </c>
      <c r="AL35" s="39">
        <f t="shared" si="5"/>
        <v>190</v>
      </c>
      <c r="AM35" s="39">
        <f t="shared" si="6"/>
        <v>211</v>
      </c>
      <c r="AN35" s="39">
        <f t="shared" si="0"/>
        <v>232</v>
      </c>
      <c r="AO35" s="31" t="e">
        <f t="shared" si="1"/>
        <v>#REF!</v>
      </c>
      <c r="AP35" s="31" t="e">
        <f t="shared" si="2"/>
        <v>#REF!</v>
      </c>
      <c r="AQ35" s="31" t="e">
        <f t="shared" si="3"/>
        <v>#REF!</v>
      </c>
      <c r="AR35" s="26"/>
    </row>
    <row r="36" spans="2:44" x14ac:dyDescent="0.2">
      <c r="B36" s="109"/>
      <c r="C36" s="110"/>
      <c r="D36" s="32"/>
      <c r="E36" s="32"/>
      <c r="F36" s="111" t="s">
        <v>141</v>
      </c>
      <c r="G36" s="47"/>
      <c r="H36" s="32"/>
      <c r="I36" s="47"/>
      <c r="J36" s="91" t="s">
        <v>129</v>
      </c>
      <c r="K36" s="32"/>
      <c r="L36" s="32"/>
      <c r="M36" s="32"/>
      <c r="N36" s="32"/>
      <c r="O36" s="301" t="s">
        <v>128</v>
      </c>
      <c r="P36" s="302"/>
      <c r="Q36" s="302"/>
      <c r="R36" s="303"/>
      <c r="S36" s="93"/>
      <c r="T36" s="26"/>
      <c r="U36" s="26"/>
      <c r="V36" s="26"/>
      <c r="W36" s="26"/>
      <c r="X36" s="26"/>
      <c r="Y36" s="26"/>
      <c r="Z36" s="142" t="s">
        <v>104</v>
      </c>
      <c r="AA36" s="143" t="e">
        <f>ROUNDDOWN(TRUNC(U31)+TRUNC(U35),-1)</f>
        <v>#REF!</v>
      </c>
      <c r="AB36" s="144"/>
      <c r="AC36" s="145" t="s">
        <v>102</v>
      </c>
      <c r="AD36" s="89"/>
      <c r="AE36" s="26"/>
      <c r="AF36" s="34"/>
      <c r="AG36" s="34"/>
      <c r="AH36" s="34"/>
      <c r="AI36" s="26"/>
      <c r="AJ36" s="31">
        <f t="shared" si="4"/>
        <v>33</v>
      </c>
      <c r="AK36" s="138">
        <v>600000</v>
      </c>
      <c r="AL36" s="39">
        <f t="shared" si="5"/>
        <v>217</v>
      </c>
      <c r="AM36" s="39">
        <f t="shared" si="6"/>
        <v>241</v>
      </c>
      <c r="AN36" s="39">
        <f t="shared" si="0"/>
        <v>265</v>
      </c>
      <c r="AO36" s="31" t="e">
        <f t="shared" si="1"/>
        <v>#REF!</v>
      </c>
      <c r="AP36" s="31" t="e">
        <f t="shared" si="2"/>
        <v>#REF!</v>
      </c>
      <c r="AQ36" s="31" t="e">
        <f t="shared" si="3"/>
        <v>#REF!</v>
      </c>
      <c r="AR36" s="26"/>
    </row>
    <row r="37" spans="2:44" x14ac:dyDescent="0.2">
      <c r="B37" s="93"/>
      <c r="C37" s="100"/>
      <c r="D37" s="26"/>
      <c r="E37" s="26"/>
      <c r="F37" s="104" t="s">
        <v>142</v>
      </c>
      <c r="G37" s="99"/>
      <c r="H37" s="26"/>
      <c r="I37" s="99"/>
      <c r="J37" s="94" t="s">
        <v>97</v>
      </c>
      <c r="K37" s="26"/>
      <c r="L37" s="26"/>
      <c r="M37" s="26"/>
      <c r="N37" s="26"/>
      <c r="O37" s="94" t="s">
        <v>143</v>
      </c>
      <c r="P37" s="99"/>
      <c r="Q37" s="26"/>
      <c r="R37" s="26"/>
      <c r="S37" s="93"/>
      <c r="T37" s="26"/>
      <c r="U37" s="26"/>
      <c r="V37" s="26"/>
      <c r="W37" s="26"/>
      <c r="X37" s="26"/>
      <c r="Y37" s="26"/>
      <c r="Z37" s="26"/>
      <c r="AA37" s="83" t="s">
        <v>145</v>
      </c>
      <c r="AB37" s="26"/>
      <c r="AC37" s="26"/>
      <c r="AD37" s="26"/>
      <c r="AE37" s="26"/>
      <c r="AF37" s="34"/>
      <c r="AG37" s="34"/>
      <c r="AH37" s="34"/>
      <c r="AI37" s="26"/>
      <c r="AJ37" s="31">
        <f t="shared" si="4"/>
        <v>34</v>
      </c>
      <c r="AK37" s="138">
        <v>700000</v>
      </c>
      <c r="AL37" s="39">
        <f t="shared" si="5"/>
        <v>242</v>
      </c>
      <c r="AM37" s="39">
        <f t="shared" si="6"/>
        <v>269</v>
      </c>
      <c r="AN37" s="39">
        <f t="shared" si="0"/>
        <v>296</v>
      </c>
      <c r="AO37" s="31" t="e">
        <f t="shared" si="1"/>
        <v>#REF!</v>
      </c>
      <c r="AP37" s="31" t="e">
        <f t="shared" si="2"/>
        <v>#REF!</v>
      </c>
      <c r="AQ37" s="31" t="e">
        <f t="shared" si="3"/>
        <v>#REF!</v>
      </c>
      <c r="AR37" s="26"/>
    </row>
    <row r="38" spans="2:44" x14ac:dyDescent="0.2">
      <c r="B38" s="93"/>
      <c r="C38" s="100" t="e">
        <f>C24+C31</f>
        <v>#REF!</v>
      </c>
      <c r="D38" s="28" t="s">
        <v>78</v>
      </c>
      <c r="E38" s="97">
        <v>0.98</v>
      </c>
      <c r="F38" s="100"/>
      <c r="G38" s="99" t="e">
        <f>C40-AK65</f>
        <v>#REF!</v>
      </c>
      <c r="H38" s="26"/>
      <c r="I38" s="99"/>
      <c r="J38" s="89"/>
      <c r="K38" s="26"/>
      <c r="L38" s="26"/>
      <c r="M38" s="26"/>
      <c r="N38" s="26"/>
      <c r="O38" s="89"/>
      <c r="P38" s="99"/>
      <c r="Q38" s="26"/>
      <c r="R38" s="26"/>
      <c r="S38" s="93"/>
      <c r="T38" s="26"/>
      <c r="U38" s="28" t="s">
        <v>109</v>
      </c>
      <c r="V38" s="26"/>
      <c r="W38" s="26"/>
      <c r="X38" s="26"/>
      <c r="Y38" s="26"/>
      <c r="Z38" s="26"/>
      <c r="AA38" s="26"/>
      <c r="AB38" s="26"/>
      <c r="AC38" s="26"/>
      <c r="AD38" s="26"/>
      <c r="AE38" s="26"/>
      <c r="AF38" s="34"/>
      <c r="AG38" s="34"/>
      <c r="AH38" s="34"/>
      <c r="AI38" s="26"/>
      <c r="AJ38" s="31">
        <f t="shared" si="4"/>
        <v>35</v>
      </c>
      <c r="AK38" s="138">
        <v>800000</v>
      </c>
      <c r="AL38" s="39">
        <f t="shared" si="5"/>
        <v>266</v>
      </c>
      <c r="AM38" s="39">
        <f t="shared" si="6"/>
        <v>296</v>
      </c>
      <c r="AN38" s="39">
        <f t="shared" si="0"/>
        <v>326</v>
      </c>
      <c r="AO38" s="31" t="e">
        <f t="shared" si="1"/>
        <v>#REF!</v>
      </c>
      <c r="AP38" s="31" t="e">
        <f t="shared" si="2"/>
        <v>#REF!</v>
      </c>
      <c r="AQ38" s="31" t="e">
        <f t="shared" si="3"/>
        <v>#REF!</v>
      </c>
      <c r="AR38" s="26"/>
    </row>
    <row r="39" spans="2:44" x14ac:dyDescent="0.2">
      <c r="B39" s="93"/>
      <c r="C39" s="100"/>
      <c r="D39" s="26"/>
      <c r="E39" s="26"/>
      <c r="F39" s="100" t="e">
        <f>AL65</f>
        <v>#REF!</v>
      </c>
      <c r="G39" s="102" t="s">
        <v>173</v>
      </c>
      <c r="H39" s="103" t="s">
        <v>78</v>
      </c>
      <c r="I39" s="31" t="e">
        <f>AL66-AL65</f>
        <v>#REF!</v>
      </c>
      <c r="J39" s="94" t="s">
        <v>97</v>
      </c>
      <c r="K39" s="28" t="s">
        <v>97</v>
      </c>
      <c r="L39" s="28" t="s">
        <v>97</v>
      </c>
      <c r="M39" s="28" t="s">
        <v>97</v>
      </c>
      <c r="N39" s="26"/>
      <c r="O39" s="94" t="s">
        <v>123</v>
      </c>
      <c r="P39" s="99" t="e">
        <f>P27</f>
        <v>#REF!</v>
      </c>
      <c r="Q39" s="28" t="s">
        <v>125</v>
      </c>
      <c r="R39" s="99" t="e">
        <f>P34</f>
        <v>#REF!</v>
      </c>
      <c r="S39" s="93"/>
      <c r="T39" s="26"/>
      <c r="U39" s="26"/>
      <c r="V39" s="308" t="e">
        <f>AA36*1000</f>
        <v>#REF!</v>
      </c>
      <c r="W39" s="308"/>
      <c r="X39" s="33" t="s">
        <v>78</v>
      </c>
      <c r="Y39" s="147">
        <v>0.05</v>
      </c>
      <c r="Z39" s="33" t="s">
        <v>94</v>
      </c>
      <c r="AA39" s="86" t="e">
        <f>TRUNC(V39*Y39)</f>
        <v>#REF!</v>
      </c>
      <c r="AB39" s="33" t="s">
        <v>110</v>
      </c>
      <c r="AC39" s="26"/>
      <c r="AD39" s="26"/>
      <c r="AE39" s="26"/>
      <c r="AF39" s="34"/>
      <c r="AG39" s="34"/>
      <c r="AH39" s="34"/>
      <c r="AI39" s="26"/>
      <c r="AJ39" s="54">
        <f t="shared" si="4"/>
        <v>36</v>
      </c>
      <c r="AK39" s="138">
        <v>900000</v>
      </c>
      <c r="AL39" s="39">
        <f t="shared" si="5"/>
        <v>289</v>
      </c>
      <c r="AM39" s="39">
        <f t="shared" si="6"/>
        <v>321</v>
      </c>
      <c r="AN39" s="39">
        <f t="shared" si="0"/>
        <v>353</v>
      </c>
      <c r="AO39" s="31" t="e">
        <f t="shared" si="1"/>
        <v>#REF!</v>
      </c>
      <c r="AP39" s="31" t="e">
        <f t="shared" si="2"/>
        <v>#REF!</v>
      </c>
      <c r="AQ39" s="31" t="e">
        <f t="shared" si="3"/>
        <v>#REF!</v>
      </c>
      <c r="AR39" s="26"/>
    </row>
    <row r="40" spans="2:44" x14ac:dyDescent="0.2">
      <c r="B40" s="119" t="s">
        <v>71</v>
      </c>
      <c r="C40" s="100" t="e">
        <f>+TRUNC(C38*E38)</f>
        <v>#REF!</v>
      </c>
      <c r="D40" s="26"/>
      <c r="E40" s="26"/>
      <c r="F40" s="100"/>
      <c r="G40" s="99" t="e">
        <f>AK66-AK65</f>
        <v>#REF!</v>
      </c>
      <c r="H40" s="26"/>
      <c r="I40" s="99"/>
      <c r="J40" s="89"/>
      <c r="K40" s="26"/>
      <c r="L40" s="26"/>
      <c r="M40" s="26"/>
      <c r="N40" s="26"/>
      <c r="O40" s="89"/>
      <c r="P40" s="99"/>
      <c r="Q40" s="26"/>
      <c r="R40" s="26"/>
      <c r="S40" s="93"/>
      <c r="T40" s="26"/>
      <c r="U40" s="26"/>
      <c r="V40" s="26"/>
      <c r="W40" s="26"/>
      <c r="X40" s="26"/>
      <c r="Y40" s="26"/>
      <c r="Z40" s="32"/>
      <c r="AA40" s="32"/>
      <c r="AB40" s="32"/>
      <c r="AC40" s="32"/>
      <c r="AD40" s="26"/>
      <c r="AE40" s="26"/>
      <c r="AF40" s="34"/>
      <c r="AG40" s="34"/>
      <c r="AH40" s="34"/>
      <c r="AI40" s="26"/>
      <c r="AJ40" s="31">
        <f t="shared" si="4"/>
        <v>37</v>
      </c>
      <c r="AK40" s="138">
        <v>1000000</v>
      </c>
      <c r="AL40" s="39">
        <f t="shared" si="5"/>
        <v>312</v>
      </c>
      <c r="AM40" s="39">
        <f t="shared" si="6"/>
        <v>347</v>
      </c>
      <c r="AN40" s="39">
        <f t="shared" si="0"/>
        <v>382</v>
      </c>
      <c r="AO40" s="31" t="e">
        <f t="shared" si="1"/>
        <v>#REF!</v>
      </c>
      <c r="AP40" s="31" t="e">
        <f t="shared" si="2"/>
        <v>#REF!</v>
      </c>
      <c r="AQ40" s="31" t="e">
        <f t="shared" si="3"/>
        <v>#REF!</v>
      </c>
      <c r="AR40" s="26"/>
    </row>
    <row r="41" spans="2:44" x14ac:dyDescent="0.2">
      <c r="B41" s="93"/>
      <c r="C41" s="89"/>
      <c r="D41" s="26"/>
      <c r="E41" s="26"/>
      <c r="F41" s="100"/>
      <c r="G41" s="99"/>
      <c r="H41" s="26"/>
      <c r="I41" s="99"/>
      <c r="J41" s="89"/>
      <c r="K41" s="26"/>
      <c r="L41" s="26"/>
      <c r="M41" s="26"/>
      <c r="N41" s="26"/>
      <c r="O41" s="94" t="s">
        <v>123</v>
      </c>
      <c r="P41" s="99" t="e">
        <f>G42</f>
        <v>#REF!</v>
      </c>
      <c r="Q41" s="26"/>
      <c r="R41" s="26"/>
      <c r="S41" s="93"/>
      <c r="T41" s="26"/>
      <c r="U41" s="26"/>
      <c r="V41" s="307"/>
      <c r="W41" s="307"/>
      <c r="X41" s="26"/>
      <c r="Y41" s="26"/>
      <c r="Z41" s="89"/>
      <c r="AA41" s="34"/>
      <c r="AB41" s="34"/>
      <c r="AC41" s="43" t="s">
        <v>112</v>
      </c>
      <c r="AD41" s="89"/>
      <c r="AE41" s="26"/>
      <c r="AF41" s="34"/>
      <c r="AG41" s="34"/>
      <c r="AH41" s="34"/>
      <c r="AI41" s="26"/>
      <c r="AJ41" s="31">
        <f t="shared" si="4"/>
        <v>38</v>
      </c>
      <c r="AK41" s="138">
        <v>1200000</v>
      </c>
      <c r="AL41" s="39">
        <f t="shared" si="5"/>
        <v>356</v>
      </c>
      <c r="AM41" s="39">
        <f t="shared" si="6"/>
        <v>395</v>
      </c>
      <c r="AN41" s="39">
        <f t="shared" si="0"/>
        <v>435</v>
      </c>
      <c r="AO41" s="31" t="e">
        <f t="shared" si="1"/>
        <v>#REF!</v>
      </c>
      <c r="AP41" s="31" t="e">
        <f t="shared" si="2"/>
        <v>#REF!</v>
      </c>
      <c r="AQ41" s="31" t="e">
        <f t="shared" si="3"/>
        <v>#REF!</v>
      </c>
      <c r="AR41" s="26"/>
    </row>
    <row r="42" spans="2:44" x14ac:dyDescent="0.2">
      <c r="B42" s="93"/>
      <c r="C42" s="89"/>
      <c r="D42" s="26"/>
      <c r="E42" s="26"/>
      <c r="F42" s="104" t="s">
        <v>94</v>
      </c>
      <c r="G42" s="99" t="e">
        <f>TRUNC(G38/G40*I39+F39)</f>
        <v>#REF!</v>
      </c>
      <c r="H42" s="26"/>
      <c r="I42" s="99"/>
      <c r="J42" s="89"/>
      <c r="K42" s="26"/>
      <c r="L42" s="26"/>
      <c r="M42" s="26"/>
      <c r="N42" s="26"/>
      <c r="O42" s="89"/>
      <c r="P42" s="26"/>
      <c r="Q42" s="26"/>
      <c r="R42" s="26"/>
      <c r="S42" s="93"/>
      <c r="T42" s="26"/>
      <c r="U42" s="26"/>
      <c r="V42" s="26"/>
      <c r="W42" s="26"/>
      <c r="X42" s="26"/>
      <c r="Y42" s="26"/>
      <c r="Z42" s="91" t="s">
        <v>104</v>
      </c>
      <c r="AA42" s="299" t="e">
        <f>AA39</f>
        <v>#REF!</v>
      </c>
      <c r="AB42" s="299"/>
      <c r="AC42" s="32"/>
      <c r="AD42" s="89"/>
      <c r="AE42" s="26"/>
      <c r="AF42" s="34"/>
      <c r="AG42" s="34"/>
      <c r="AH42" s="34"/>
      <c r="AI42" s="26"/>
      <c r="AJ42" s="31">
        <f t="shared" si="4"/>
        <v>39</v>
      </c>
      <c r="AK42" s="138">
        <v>1500000</v>
      </c>
      <c r="AL42" s="39">
        <f t="shared" si="5"/>
        <v>417</v>
      </c>
      <c r="AM42" s="39">
        <f t="shared" si="6"/>
        <v>463</v>
      </c>
      <c r="AN42" s="39">
        <f t="shared" si="0"/>
        <v>509</v>
      </c>
      <c r="AO42" s="31" t="e">
        <f t="shared" si="1"/>
        <v>#REF!</v>
      </c>
      <c r="AP42" s="31" t="e">
        <f t="shared" si="2"/>
        <v>#REF!</v>
      </c>
      <c r="AQ42" s="31" t="e">
        <f t="shared" si="3"/>
        <v>#REF!</v>
      </c>
      <c r="AR42" s="26"/>
    </row>
    <row r="43" spans="2:44" ht="13.5" thickBot="1" x14ac:dyDescent="0.25">
      <c r="B43" s="122"/>
      <c r="C43" s="123"/>
      <c r="D43" s="88"/>
      <c r="E43" s="88"/>
      <c r="F43" s="124" t="s">
        <v>147</v>
      </c>
      <c r="G43" s="88"/>
      <c r="H43" s="88"/>
      <c r="I43" s="88"/>
      <c r="J43" s="123"/>
      <c r="K43" s="88"/>
      <c r="L43" s="88"/>
      <c r="M43" s="88"/>
      <c r="N43" s="88"/>
      <c r="O43" s="124" t="s">
        <v>148</v>
      </c>
      <c r="P43" s="88"/>
      <c r="Q43" s="88"/>
      <c r="R43" s="150"/>
      <c r="S43" s="26"/>
      <c r="T43" s="26"/>
      <c r="U43" s="26"/>
      <c r="V43" s="26"/>
      <c r="W43" s="34"/>
      <c r="X43" s="34"/>
      <c r="Y43" s="34"/>
      <c r="Z43" s="88"/>
      <c r="AA43" s="95" t="s">
        <v>97</v>
      </c>
      <c r="AB43" s="88"/>
      <c r="AC43" s="95" t="s">
        <v>97</v>
      </c>
      <c r="AD43" s="34"/>
      <c r="AE43" s="26"/>
      <c r="AF43" s="34"/>
      <c r="AG43" s="34"/>
      <c r="AH43" s="34"/>
      <c r="AI43" s="26"/>
      <c r="AJ43" s="31">
        <f t="shared" si="4"/>
        <v>40</v>
      </c>
      <c r="AK43" s="138">
        <v>2000000</v>
      </c>
      <c r="AL43" s="39">
        <f t="shared" si="5"/>
        <v>512</v>
      </c>
      <c r="AM43" s="39">
        <f t="shared" si="6"/>
        <v>569</v>
      </c>
      <c r="AN43" s="39">
        <f t="shared" si="0"/>
        <v>626</v>
      </c>
      <c r="AO43" s="31" t="e">
        <f t="shared" si="1"/>
        <v>#REF!</v>
      </c>
      <c r="AP43" s="31" t="e">
        <f t="shared" si="2"/>
        <v>#REF!</v>
      </c>
      <c r="AQ43" s="31" t="e">
        <f t="shared" si="3"/>
        <v>#REF!</v>
      </c>
      <c r="AR43" s="26"/>
    </row>
    <row r="44" spans="2:44" x14ac:dyDescent="0.2">
      <c r="B44" s="83" t="s">
        <v>149</v>
      </c>
      <c r="C44" s="27"/>
      <c r="D44" s="27"/>
      <c r="E44" s="27"/>
      <c r="F44" s="27"/>
      <c r="G44" s="27"/>
      <c r="H44" s="26"/>
      <c r="I44" s="27"/>
      <c r="J44" s="26"/>
      <c r="K44" s="26"/>
      <c r="L44" s="26"/>
      <c r="M44" s="26"/>
      <c r="N44" s="26"/>
      <c r="O44" s="26"/>
      <c r="P44" s="26"/>
      <c r="Q44" s="26"/>
      <c r="R44" s="26"/>
      <c r="S44" s="26"/>
      <c r="T44" s="26"/>
      <c r="U44" s="26"/>
      <c r="V44" s="26"/>
      <c r="W44" s="34"/>
      <c r="X44" s="34"/>
      <c r="Y44" s="34"/>
      <c r="Z44" s="93"/>
      <c r="AA44" s="34"/>
      <c r="AB44" s="34"/>
      <c r="AC44" s="43" t="s">
        <v>112</v>
      </c>
      <c r="AD44" s="93"/>
      <c r="AE44" s="26"/>
      <c r="AF44" s="34"/>
      <c r="AG44" s="34"/>
      <c r="AH44" s="34"/>
      <c r="AI44" s="26"/>
      <c r="AJ44" s="31">
        <f t="shared" si="4"/>
        <v>41</v>
      </c>
      <c r="AK44" s="138">
        <v>2500000</v>
      </c>
      <c r="AL44" s="39">
        <f t="shared" si="5"/>
        <v>600</v>
      </c>
      <c r="AM44" s="39">
        <f t="shared" si="6"/>
        <v>667</v>
      </c>
      <c r="AN44" s="39">
        <f t="shared" si="0"/>
        <v>734</v>
      </c>
      <c r="AO44" s="31" t="e">
        <f t="shared" si="1"/>
        <v>#REF!</v>
      </c>
      <c r="AP44" s="31" t="e">
        <f t="shared" si="2"/>
        <v>#REF!</v>
      </c>
      <c r="AQ44" s="31" t="e">
        <f t="shared" si="3"/>
        <v>#REF!</v>
      </c>
      <c r="AR44" s="26"/>
    </row>
    <row r="45" spans="2:44" ht="13.5" thickBot="1" x14ac:dyDescent="0.25">
      <c r="B45" s="83" t="s">
        <v>152</v>
      </c>
      <c r="C45" s="27"/>
      <c r="D45" s="27"/>
      <c r="E45" s="27"/>
      <c r="F45" s="27"/>
      <c r="G45" s="27"/>
      <c r="H45" s="26"/>
      <c r="I45" s="27"/>
      <c r="J45" s="26"/>
      <c r="K45" s="26"/>
      <c r="L45" s="26"/>
      <c r="M45" s="26"/>
      <c r="N45" s="26"/>
      <c r="O45" s="26"/>
      <c r="P45" s="26"/>
      <c r="Q45" s="26"/>
      <c r="R45" s="26"/>
      <c r="S45" s="26"/>
      <c r="T45" s="26"/>
      <c r="U45" s="26"/>
      <c r="V45" s="26"/>
      <c r="W45" s="105" t="s">
        <v>124</v>
      </c>
      <c r="X45" s="34"/>
      <c r="Y45" s="34"/>
      <c r="Z45" s="106" t="s">
        <v>104</v>
      </c>
      <c r="AA45" s="317" t="e">
        <f>AA42+AA36*1000</f>
        <v>#REF!</v>
      </c>
      <c r="AB45" s="317"/>
      <c r="AC45" s="88"/>
      <c r="AD45" s="93"/>
      <c r="AE45" s="26"/>
      <c r="AF45" s="34"/>
      <c r="AG45" s="34"/>
      <c r="AH45" s="34"/>
      <c r="AI45" s="26"/>
      <c r="AJ45" s="31">
        <f t="shared" si="4"/>
        <v>42</v>
      </c>
      <c r="AK45" s="138">
        <v>3000000</v>
      </c>
      <c r="AL45" s="39">
        <f t="shared" si="5"/>
        <v>684</v>
      </c>
      <c r="AM45" s="39">
        <f t="shared" si="6"/>
        <v>760</v>
      </c>
      <c r="AN45" s="39">
        <f t="shared" si="0"/>
        <v>836</v>
      </c>
      <c r="AO45" s="31" t="e">
        <f t="shared" si="1"/>
        <v>#REF!</v>
      </c>
      <c r="AP45" s="31" t="e">
        <f t="shared" si="2"/>
        <v>#REF!</v>
      </c>
      <c r="AQ45" s="31" t="e">
        <f t="shared" si="3"/>
        <v>#REF!</v>
      </c>
      <c r="AR45" s="26"/>
    </row>
    <row r="46" spans="2:44" x14ac:dyDescent="0.2">
      <c r="B46" s="27"/>
      <c r="C46" s="27"/>
      <c r="D46" s="27"/>
      <c r="E46" s="27"/>
      <c r="F46" s="27"/>
      <c r="G46" s="27"/>
      <c r="H46" s="26"/>
      <c r="I46" s="27"/>
      <c r="J46" s="26"/>
      <c r="K46" s="26"/>
      <c r="L46" s="26"/>
      <c r="M46" s="26"/>
      <c r="N46" s="26"/>
      <c r="O46" s="26"/>
      <c r="P46" s="26"/>
      <c r="Q46" s="26"/>
      <c r="R46" s="26"/>
      <c r="S46" s="26"/>
      <c r="T46" s="34"/>
      <c r="U46" s="34"/>
      <c r="V46" s="34"/>
      <c r="W46" s="34"/>
      <c r="X46" s="34"/>
      <c r="Y46" s="34"/>
      <c r="Z46" s="34"/>
      <c r="AA46" s="34"/>
      <c r="AB46" s="34"/>
      <c r="AC46" s="34"/>
      <c r="AD46" s="34"/>
      <c r="AE46" s="26"/>
      <c r="AF46" s="26"/>
      <c r="AG46" s="26"/>
      <c r="AH46" s="26"/>
      <c r="AI46" s="26"/>
      <c r="AJ46" s="54">
        <f t="shared" si="4"/>
        <v>43</v>
      </c>
      <c r="AK46" s="138">
        <v>4000000</v>
      </c>
      <c r="AL46" s="39">
        <f t="shared" si="5"/>
        <v>841</v>
      </c>
      <c r="AM46" s="39">
        <f t="shared" si="6"/>
        <v>934</v>
      </c>
      <c r="AN46" s="39">
        <f t="shared" si="0"/>
        <v>1027</v>
      </c>
      <c r="AO46" s="31" t="e">
        <f t="shared" si="1"/>
        <v>#REF!</v>
      </c>
      <c r="AP46" s="31" t="e">
        <f t="shared" si="2"/>
        <v>#REF!</v>
      </c>
      <c r="AQ46" s="31" t="e">
        <f t="shared" si="3"/>
        <v>#REF!</v>
      </c>
      <c r="AR46" s="26"/>
    </row>
    <row r="47" spans="2:44" x14ac:dyDescent="0.2">
      <c r="B47" s="27"/>
      <c r="C47" s="27"/>
      <c r="D47" s="27"/>
      <c r="E47" s="27"/>
      <c r="F47" s="27"/>
      <c r="G47" s="27"/>
      <c r="H47" s="26"/>
      <c r="I47" s="27"/>
      <c r="J47" s="26"/>
      <c r="K47" s="26"/>
      <c r="L47" s="26"/>
      <c r="M47" s="26"/>
      <c r="N47" s="26"/>
      <c r="O47" s="26"/>
      <c r="P47" s="26"/>
      <c r="Q47" s="26"/>
      <c r="R47" s="26"/>
      <c r="S47" s="26"/>
      <c r="T47" s="34"/>
      <c r="U47" s="296" t="s">
        <v>153</v>
      </c>
      <c r="V47" s="296"/>
      <c r="W47" s="297" t="e">
        <f>AA22</f>
        <v>#REF!</v>
      </c>
      <c r="X47" s="297"/>
      <c r="Y47" s="153" t="s">
        <v>125</v>
      </c>
      <c r="Z47" s="297" t="e">
        <f>AA45</f>
        <v>#REF!</v>
      </c>
      <c r="AA47" s="297"/>
      <c r="AB47" s="128" t="s">
        <v>174</v>
      </c>
      <c r="AC47" s="298" t="e">
        <f>+Z47+W47</f>
        <v>#REF!</v>
      </c>
      <c r="AD47" s="298"/>
      <c r="AE47" s="298"/>
      <c r="AF47" s="298"/>
      <c r="AG47" s="26"/>
      <c r="AH47" s="26"/>
      <c r="AI47" s="26"/>
      <c r="AJ47" s="31">
        <f t="shared" si="4"/>
        <v>44</v>
      </c>
      <c r="AK47" s="138">
        <v>5000000</v>
      </c>
      <c r="AL47" s="39">
        <f t="shared" si="5"/>
        <v>986</v>
      </c>
      <c r="AM47" s="39">
        <f t="shared" si="6"/>
        <v>1095</v>
      </c>
      <c r="AN47" s="39">
        <f t="shared" si="0"/>
        <v>1205</v>
      </c>
      <c r="AO47" s="31" t="e">
        <f t="shared" si="1"/>
        <v>#REF!</v>
      </c>
      <c r="AP47" s="31" t="e">
        <f t="shared" si="2"/>
        <v>#REF!</v>
      </c>
      <c r="AQ47" s="31" t="e">
        <f t="shared" si="3"/>
        <v>#REF!</v>
      </c>
      <c r="AR47" s="26"/>
    </row>
    <row r="48" spans="2:44" x14ac:dyDescent="0.2">
      <c r="B48" s="26"/>
      <c r="C48" s="26"/>
      <c r="D48" s="26"/>
      <c r="E48" s="26"/>
      <c r="F48" s="26"/>
      <c r="G48" s="26"/>
      <c r="H48" s="26"/>
      <c r="I48" s="26"/>
      <c r="J48" s="26"/>
      <c r="K48" s="26"/>
      <c r="L48" s="26"/>
      <c r="M48" s="26"/>
      <c r="N48" s="26"/>
      <c r="O48" s="26"/>
      <c r="P48" s="26"/>
      <c r="Q48" s="26"/>
      <c r="R48" s="26"/>
      <c r="S48" s="26"/>
      <c r="T48" s="26"/>
      <c r="U48" s="26"/>
      <c r="V48" s="26"/>
      <c r="W48" s="34"/>
      <c r="X48" s="26"/>
      <c r="Y48" s="26"/>
      <c r="Z48" s="26"/>
      <c r="AA48" s="26"/>
      <c r="AB48" s="26"/>
      <c r="AC48" s="26"/>
      <c r="AD48" s="34"/>
      <c r="AE48" s="26"/>
      <c r="AF48" s="26"/>
      <c r="AG48" s="26"/>
      <c r="AH48" s="26"/>
      <c r="AI48" s="26"/>
      <c r="AJ48" s="31">
        <f t="shared" si="4"/>
        <v>45</v>
      </c>
      <c r="AK48" s="138">
        <v>6000000</v>
      </c>
      <c r="AL48" s="39">
        <f t="shared" si="5"/>
        <v>1122</v>
      </c>
      <c r="AM48" s="39">
        <f t="shared" si="6"/>
        <v>1247</v>
      </c>
      <c r="AN48" s="39">
        <f t="shared" si="0"/>
        <v>1372</v>
      </c>
      <c r="AO48" s="31" t="e">
        <f t="shared" si="1"/>
        <v>#REF!</v>
      </c>
      <c r="AP48" s="31" t="e">
        <f t="shared" si="2"/>
        <v>#REF!</v>
      </c>
      <c r="AQ48" s="31" t="e">
        <f t="shared" si="3"/>
        <v>#REF!</v>
      </c>
      <c r="AR48" s="26"/>
    </row>
    <row r="49" spans="2:44" x14ac:dyDescent="0.2">
      <c r="B49" s="26"/>
      <c r="C49" s="26"/>
      <c r="D49" s="26"/>
      <c r="E49" s="26"/>
      <c r="F49" s="26"/>
      <c r="G49" s="26"/>
      <c r="H49" s="26"/>
      <c r="I49" s="26"/>
      <c r="J49" s="26"/>
      <c r="K49" s="26"/>
      <c r="L49" s="26"/>
      <c r="M49" s="26"/>
      <c r="N49" s="26"/>
      <c r="O49" s="26"/>
      <c r="P49" s="26"/>
      <c r="Q49" s="26"/>
      <c r="R49" s="26"/>
      <c r="S49" s="26"/>
      <c r="T49" s="26"/>
      <c r="U49" s="26"/>
      <c r="V49" s="26"/>
      <c r="W49" s="34"/>
      <c r="X49" s="34"/>
      <c r="Y49" s="34"/>
      <c r="Z49" s="34"/>
      <c r="AA49" s="34"/>
      <c r="AB49" s="43" t="s">
        <v>97</v>
      </c>
      <c r="AC49" s="34"/>
      <c r="AD49" s="34"/>
      <c r="AE49" s="26"/>
      <c r="AF49" s="26"/>
      <c r="AG49" s="26"/>
      <c r="AH49" s="26"/>
      <c r="AI49" s="26"/>
      <c r="AJ49" s="31">
        <f t="shared" si="4"/>
        <v>46</v>
      </c>
      <c r="AK49" s="138">
        <v>7000000</v>
      </c>
      <c r="AL49" s="39">
        <f t="shared" si="5"/>
        <v>1254</v>
      </c>
      <c r="AM49" s="39">
        <f t="shared" si="6"/>
        <v>1393</v>
      </c>
      <c r="AN49" s="39">
        <f t="shared" si="0"/>
        <v>1532</v>
      </c>
      <c r="AO49" s="31" t="e">
        <f t="shared" si="1"/>
        <v>#REF!</v>
      </c>
      <c r="AP49" s="31" t="e">
        <f t="shared" si="2"/>
        <v>#REF!</v>
      </c>
      <c r="AQ49" s="31" t="e">
        <f t="shared" si="3"/>
        <v>#REF!</v>
      </c>
      <c r="AR49" s="26"/>
    </row>
    <row r="50" spans="2:44" x14ac:dyDescent="0.2">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31">
        <f t="shared" si="4"/>
        <v>47</v>
      </c>
      <c r="AK50" s="138">
        <v>8000000</v>
      </c>
      <c r="AL50" s="39">
        <f t="shared" si="5"/>
        <v>1379</v>
      </c>
      <c r="AM50" s="39">
        <f t="shared" si="6"/>
        <v>1532</v>
      </c>
      <c r="AN50" s="39">
        <f t="shared" si="0"/>
        <v>1685</v>
      </c>
      <c r="AO50" s="31" t="e">
        <f t="shared" si="1"/>
        <v>#REF!</v>
      </c>
      <c r="AP50" s="31" t="e">
        <f t="shared" si="2"/>
        <v>#REF!</v>
      </c>
      <c r="AQ50" s="31" t="e">
        <f t="shared" si="3"/>
        <v>#REF!</v>
      </c>
      <c r="AR50" s="26"/>
    </row>
    <row r="51" spans="2:44" x14ac:dyDescent="0.2">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54">
        <f t="shared" si="4"/>
        <v>48</v>
      </c>
      <c r="AK51" s="138">
        <v>9000000</v>
      </c>
      <c r="AL51" s="39">
        <f t="shared" si="5"/>
        <v>1500</v>
      </c>
      <c r="AM51" s="39">
        <f t="shared" si="6"/>
        <v>1667</v>
      </c>
      <c r="AN51" s="39">
        <f t="shared" si="0"/>
        <v>1834</v>
      </c>
      <c r="AO51" s="31" t="e">
        <f t="shared" si="1"/>
        <v>#REF!</v>
      </c>
      <c r="AP51" s="31" t="e">
        <f t="shared" si="2"/>
        <v>#REF!</v>
      </c>
      <c r="AQ51" s="31" t="e">
        <f t="shared" si="3"/>
        <v>#REF!</v>
      </c>
      <c r="AR51" s="26"/>
    </row>
    <row r="52" spans="2:44" x14ac:dyDescent="0.2">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31">
        <f t="shared" si="4"/>
        <v>49</v>
      </c>
      <c r="AK52" s="138">
        <v>10000000</v>
      </c>
      <c r="AL52" s="39">
        <f t="shared" si="5"/>
        <v>1617</v>
      </c>
      <c r="AM52" s="39">
        <f t="shared" si="6"/>
        <v>1797</v>
      </c>
      <c r="AN52" s="39">
        <f t="shared" si="0"/>
        <v>1977</v>
      </c>
      <c r="AO52" s="31" t="e">
        <f t="shared" si="1"/>
        <v>#REF!</v>
      </c>
      <c r="AP52" s="31" t="e">
        <f t="shared" si="2"/>
        <v>#REF!</v>
      </c>
      <c r="AQ52" s="31" t="e">
        <f t="shared" si="3"/>
        <v>#REF!</v>
      </c>
      <c r="AR52" s="26"/>
    </row>
    <row r="53" spans="2:44" x14ac:dyDescent="0.2">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31">
        <f t="shared" si="4"/>
        <v>50</v>
      </c>
      <c r="AK53" s="138">
        <v>12000000</v>
      </c>
      <c r="AL53" s="39">
        <f t="shared" si="5"/>
        <v>1842</v>
      </c>
      <c r="AM53" s="39">
        <f t="shared" si="6"/>
        <v>2047</v>
      </c>
      <c r="AN53" s="39">
        <f t="shared" si="0"/>
        <v>2252</v>
      </c>
      <c r="AO53" s="31" t="e">
        <f t="shared" si="1"/>
        <v>#REF!</v>
      </c>
      <c r="AP53" s="31" t="e">
        <f t="shared" si="2"/>
        <v>#REF!</v>
      </c>
      <c r="AQ53" s="31" t="e">
        <f t="shared" si="3"/>
        <v>#REF!</v>
      </c>
      <c r="AR53" s="26"/>
    </row>
    <row r="54" spans="2:44" x14ac:dyDescent="0.2">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31">
        <f t="shared" si="4"/>
        <v>51</v>
      </c>
      <c r="AK54" s="138">
        <v>15000000</v>
      </c>
      <c r="AL54" s="39">
        <f t="shared" si="5"/>
        <v>2161</v>
      </c>
      <c r="AM54" s="39">
        <f t="shared" si="6"/>
        <v>2401</v>
      </c>
      <c r="AN54" s="39">
        <f t="shared" si="0"/>
        <v>2641</v>
      </c>
      <c r="AO54" s="31" t="e">
        <f t="shared" si="1"/>
        <v>#REF!</v>
      </c>
      <c r="AP54" s="31" t="e">
        <f t="shared" si="2"/>
        <v>#REF!</v>
      </c>
      <c r="AQ54" s="31" t="e">
        <f t="shared" si="3"/>
        <v>#REF!</v>
      </c>
      <c r="AR54" s="26"/>
    </row>
    <row r="55" spans="2:44" x14ac:dyDescent="0.2">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31">
        <f t="shared" si="4"/>
        <v>52</v>
      </c>
      <c r="AK55" s="138">
        <v>20000000</v>
      </c>
      <c r="AL55" s="39">
        <f t="shared" si="5"/>
        <v>2654</v>
      </c>
      <c r="AM55" s="39">
        <f t="shared" si="6"/>
        <v>2949</v>
      </c>
      <c r="AN55" s="39">
        <f t="shared" si="0"/>
        <v>3244</v>
      </c>
      <c r="AO55" s="31" t="e">
        <f t="shared" si="1"/>
        <v>#REF!</v>
      </c>
      <c r="AP55" s="31" t="e">
        <f t="shared" si="2"/>
        <v>#REF!</v>
      </c>
      <c r="AQ55" s="31" t="e">
        <f t="shared" si="3"/>
        <v>#REF!</v>
      </c>
      <c r="AR55" s="26"/>
    </row>
    <row r="56" spans="2:44" x14ac:dyDescent="0.2">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31">
        <f t="shared" si="4"/>
        <v>53</v>
      </c>
      <c r="AK56" s="138">
        <v>25000000</v>
      </c>
      <c r="AL56" s="39">
        <f t="shared" si="5"/>
        <v>3113</v>
      </c>
      <c r="AM56" s="39">
        <f t="shared" si="6"/>
        <v>3459</v>
      </c>
      <c r="AN56" s="39">
        <f t="shared" si="0"/>
        <v>3805</v>
      </c>
      <c r="AO56" s="31" t="e">
        <f t="shared" si="1"/>
        <v>#REF!</v>
      </c>
      <c r="AP56" s="31" t="e">
        <f t="shared" si="2"/>
        <v>#REF!</v>
      </c>
      <c r="AQ56" s="31" t="e">
        <f t="shared" si="3"/>
        <v>#REF!</v>
      </c>
      <c r="AR56" s="26"/>
    </row>
    <row r="57" spans="2:44" x14ac:dyDescent="0.2">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54">
        <f t="shared" si="4"/>
        <v>54</v>
      </c>
      <c r="AK57" s="138">
        <v>30000000</v>
      </c>
      <c r="AL57" s="39">
        <f t="shared" si="5"/>
        <v>3546</v>
      </c>
      <c r="AM57" s="39">
        <f t="shared" si="6"/>
        <v>3940</v>
      </c>
      <c r="AN57" s="39">
        <f t="shared" si="0"/>
        <v>4334</v>
      </c>
      <c r="AO57" s="31" t="e">
        <f t="shared" si="1"/>
        <v>#REF!</v>
      </c>
      <c r="AP57" s="31" t="e">
        <f t="shared" si="2"/>
        <v>#REF!</v>
      </c>
      <c r="AQ57" s="31" t="e">
        <f t="shared" si="3"/>
        <v>#REF!</v>
      </c>
      <c r="AR57" s="26"/>
    </row>
    <row r="58" spans="2:44" x14ac:dyDescent="0.2">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34"/>
      <c r="AN58" s="34"/>
      <c r="AO58" s="121" t="e">
        <f>SUM(AO4:AO57)</f>
        <v>#REF!</v>
      </c>
      <c r="AP58" s="121" t="e">
        <f>SUM(AP4:AP57)</f>
        <v>#REF!</v>
      </c>
      <c r="AQ58" s="31" t="e">
        <f>SUM(AQ4:AQ57)</f>
        <v>#REF!</v>
      </c>
      <c r="AR58" s="26"/>
    </row>
    <row r="59" spans="2:44" x14ac:dyDescent="0.2">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84" t="s">
        <v>69</v>
      </c>
      <c r="AK59" s="31" t="e">
        <f>VLOOKUP($AO$58,AJ$4:$AN57,2)</f>
        <v>#REF!</v>
      </c>
      <c r="AL59" s="31" t="e">
        <f>VLOOKUP($AO$58,$AJ$4:$AN$57,+I18+1+1)</f>
        <v>#REF!</v>
      </c>
      <c r="AM59" s="132"/>
      <c r="AN59" s="28"/>
      <c r="AO59" s="26"/>
      <c r="AP59" s="26"/>
      <c r="AQ59" s="89"/>
      <c r="AR59" s="26"/>
    </row>
    <row r="60" spans="2:44" x14ac:dyDescent="0.2">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31" t="e">
        <f>VLOOKUP($AO$58+1,AJ$4:$AN57,2)</f>
        <v>#REF!</v>
      </c>
      <c r="AL60" s="31" t="e">
        <f>VLOOKUP($AO$58+1,$AJ$4:$AN$57,+I18+1+1)</f>
        <v>#REF!</v>
      </c>
      <c r="AM60" s="132"/>
      <c r="AN60" s="31"/>
      <c r="AO60" s="31"/>
      <c r="AP60" s="26"/>
      <c r="AQ60" s="89"/>
      <c r="AR60" s="26"/>
    </row>
    <row r="61" spans="2:44" x14ac:dyDescent="0.2">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100"/>
      <c r="AN61" s="28"/>
      <c r="AO61" s="26"/>
      <c r="AP61" s="26"/>
      <c r="AQ61" s="89"/>
      <c r="AR61" s="26"/>
    </row>
    <row r="62" spans="2:44" x14ac:dyDescent="0.2">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84" t="s">
        <v>70</v>
      </c>
      <c r="AK62" s="31" t="e">
        <f>VLOOKUP($AP$58,AJ$4:$AN57,2)</f>
        <v>#REF!</v>
      </c>
      <c r="AL62" s="31" t="e">
        <f>VLOOKUP($AP$58,$AJ$4:$AN$57,I18+1+1)</f>
        <v>#REF!</v>
      </c>
      <c r="AM62" s="100"/>
      <c r="AN62" s="31"/>
      <c r="AO62" s="26"/>
      <c r="AP62" s="26"/>
      <c r="AQ62" s="89"/>
      <c r="AR62" s="26"/>
    </row>
    <row r="63" spans="2:44" x14ac:dyDescent="0.2">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31" t="e">
        <f>VLOOKUP($AP$58+1,AJ$4:$AN57,2)</f>
        <v>#REF!</v>
      </c>
      <c r="AL63" s="31" t="e">
        <f>VLOOKUP($AP$58+1,$AJ$4:$AN$57,I18+1+1)</f>
        <v>#REF!</v>
      </c>
      <c r="AM63" s="89"/>
      <c r="AN63" s="26"/>
      <c r="AO63" s="26"/>
      <c r="AP63" s="26"/>
      <c r="AQ63" s="89"/>
      <c r="AR63" s="26"/>
    </row>
    <row r="64" spans="2:44" x14ac:dyDescent="0.2">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104"/>
      <c r="AN64" s="26"/>
      <c r="AO64" s="26"/>
      <c r="AP64" s="26"/>
      <c r="AQ64" s="89"/>
      <c r="AR64" s="26"/>
    </row>
    <row r="65" spans="2:44" ht="13.5" thickBot="1" x14ac:dyDescent="0.25">
      <c r="B65" s="26"/>
      <c r="C65" s="26"/>
      <c r="D65" s="26"/>
      <c r="E65" s="26"/>
      <c r="F65" s="26"/>
      <c r="G65" s="26"/>
      <c r="H65" s="26"/>
      <c r="I65" s="26"/>
      <c r="J65" s="26"/>
      <c r="K65" s="26"/>
      <c r="L65" s="26"/>
      <c r="M65" s="26"/>
      <c r="N65" s="26"/>
      <c r="O65" s="26"/>
      <c r="P65" s="26"/>
      <c r="Q65" s="26"/>
      <c r="R65" s="26"/>
      <c r="S65" s="26"/>
      <c r="T65" s="133"/>
      <c r="U65" s="133"/>
      <c r="V65" s="133"/>
      <c r="W65" s="133"/>
      <c r="X65" s="133"/>
      <c r="Y65" s="133"/>
      <c r="Z65" s="133"/>
      <c r="AA65" s="133"/>
      <c r="AB65" s="133"/>
      <c r="AC65" s="133"/>
      <c r="AD65" s="133"/>
      <c r="AE65" s="133"/>
      <c r="AF65" s="133"/>
      <c r="AG65" s="133"/>
      <c r="AH65" s="133"/>
      <c r="AI65" s="26"/>
      <c r="AJ65" s="84" t="s">
        <v>71</v>
      </c>
      <c r="AK65" s="31" t="e">
        <f>VLOOKUP($AQ$58,$AJ$4:$AN$57,2)</f>
        <v>#REF!</v>
      </c>
      <c r="AL65" s="31" t="e">
        <f>VLOOKUP($AQ$58,$AJ$4:$AN$57,$I$18+1+1)</f>
        <v>#REF!</v>
      </c>
      <c r="AM65" s="94"/>
      <c r="AN65" s="26"/>
      <c r="AO65" s="26"/>
      <c r="AP65" s="26"/>
      <c r="AQ65" s="84" t="s">
        <v>175</v>
      </c>
      <c r="AR65" s="31" t="e">
        <f>VLOOKUP(#REF!,$AJ$4:$AN$57,$I$18+1+1)</f>
        <v>#REF!</v>
      </c>
    </row>
    <row r="66" spans="2:44" x14ac:dyDescent="0.2">
      <c r="B66" s="26"/>
      <c r="C66" s="26"/>
      <c r="D66" s="26"/>
      <c r="E66" s="26"/>
      <c r="F66" s="26"/>
      <c r="G66" s="26"/>
      <c r="H66" s="26"/>
      <c r="I66" s="26"/>
      <c r="J66" s="26"/>
      <c r="K66" s="26"/>
      <c r="L66" s="26"/>
      <c r="M66" s="26"/>
      <c r="N66" s="26"/>
      <c r="O66" s="26"/>
      <c r="P66" s="26"/>
      <c r="Q66" s="26"/>
      <c r="R66" s="26"/>
      <c r="S66" s="26"/>
      <c r="AI66" s="26"/>
      <c r="AJ66" s="26"/>
      <c r="AK66" s="31" t="e">
        <f>VLOOKUP($AQ$58+1,$AJ$4:$AN$57,2)</f>
        <v>#REF!</v>
      </c>
      <c r="AL66" s="31" t="e">
        <f>VLOOKUP($AQ$58+1,$AJ$4:$AN$57,$I$18+1+1)</f>
        <v>#REF!</v>
      </c>
      <c r="AM66" s="92"/>
      <c r="AN66" s="32"/>
      <c r="AO66" s="33"/>
      <c r="AP66" s="32"/>
      <c r="AQ66" s="26"/>
      <c r="AR66" s="31" t="e">
        <f>VLOOKUP(#REF!+1,$AJ$4:$AN$57,$I$18+1+1)</f>
        <v>#REF!</v>
      </c>
    </row>
    <row r="67" spans="2:44" ht="13.5" thickBot="1" x14ac:dyDescent="0.25">
      <c r="B67" s="26"/>
      <c r="C67" s="26"/>
      <c r="D67" s="26"/>
      <c r="E67" s="26"/>
      <c r="F67" s="26"/>
      <c r="G67" s="26"/>
      <c r="H67" s="26"/>
      <c r="I67" s="26"/>
      <c r="J67" s="26"/>
      <c r="K67" s="26"/>
      <c r="L67" s="26"/>
      <c r="M67" s="26"/>
      <c r="N67" s="26"/>
      <c r="O67" s="26"/>
      <c r="P67" s="26"/>
      <c r="Q67" s="26"/>
      <c r="R67" s="26"/>
      <c r="S67" s="133"/>
      <c r="AI67" s="26"/>
      <c r="AJ67" s="26"/>
      <c r="AK67" s="26"/>
      <c r="AL67" s="26"/>
      <c r="AM67" s="26"/>
      <c r="AN67" s="26"/>
      <c r="AO67" s="26"/>
      <c r="AP67" s="26"/>
      <c r="AQ67" s="26"/>
      <c r="AR67" s="26"/>
    </row>
    <row r="68" spans="2:44" ht="13.5" thickBot="1" x14ac:dyDescent="0.25">
      <c r="B68" s="133"/>
      <c r="C68" s="133"/>
      <c r="D68" s="133"/>
      <c r="E68" s="133"/>
      <c r="F68" s="133"/>
      <c r="G68" s="133"/>
      <c r="H68" s="133"/>
      <c r="I68" s="133"/>
      <c r="J68" s="133"/>
      <c r="K68" s="133"/>
      <c r="L68" s="133"/>
      <c r="M68" s="133"/>
      <c r="N68" s="133"/>
      <c r="O68" s="133"/>
      <c r="P68" s="133"/>
      <c r="Q68" s="133"/>
      <c r="R68" s="133"/>
      <c r="AI68" s="133"/>
      <c r="AJ68" s="133"/>
      <c r="AK68" s="133"/>
      <c r="AL68" s="133"/>
      <c r="AM68" s="133"/>
      <c r="AN68" s="133"/>
      <c r="AO68" s="133"/>
      <c r="AP68" s="133"/>
      <c r="AQ68" s="133"/>
      <c r="AR68" s="133"/>
    </row>
  </sheetData>
  <mergeCells count="28">
    <mergeCell ref="K24:M24"/>
    <mergeCell ref="AD5:AE5"/>
    <mergeCell ref="Z5:AA5"/>
    <mergeCell ref="V18:W18"/>
    <mergeCell ref="AA19:AB19"/>
    <mergeCell ref="F6:L6"/>
    <mergeCell ref="F10:L10"/>
    <mergeCell ref="V16:W16"/>
    <mergeCell ref="V5:W5"/>
    <mergeCell ref="AA22:AB22"/>
    <mergeCell ref="F22:I22"/>
    <mergeCell ref="J22:N22"/>
    <mergeCell ref="K28:L28"/>
    <mergeCell ref="AD28:AE28"/>
    <mergeCell ref="O29:R29"/>
    <mergeCell ref="K35:L35"/>
    <mergeCell ref="V28:W28"/>
    <mergeCell ref="Z28:AA28"/>
    <mergeCell ref="W47:X47"/>
    <mergeCell ref="Z47:AA47"/>
    <mergeCell ref="AC47:AF47"/>
    <mergeCell ref="K31:M31"/>
    <mergeCell ref="V39:W39"/>
    <mergeCell ref="V41:W41"/>
    <mergeCell ref="U47:V47"/>
    <mergeCell ref="AA42:AB42"/>
    <mergeCell ref="AA45:AB45"/>
    <mergeCell ref="O36:R36"/>
  </mergeCells>
  <phoneticPr fontId="2"/>
  <pageMargins left="0.75" right="0.75" top="1" bottom="1" header="0.51200000000000001" footer="0.51200000000000001"/>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G33"/>
  <sheetViews>
    <sheetView workbookViewId="0"/>
  </sheetViews>
  <sheetFormatPr defaultRowHeight="13" x14ac:dyDescent="0.2"/>
  <cols>
    <col min="2" max="2" width="4" customWidth="1"/>
    <col min="4" max="4" width="4.6328125" customWidth="1"/>
    <col min="5" max="5" width="18.08984375" customWidth="1"/>
    <col min="6" max="6" width="3.6328125" customWidth="1"/>
    <col min="7" max="7" width="29.453125" customWidth="1"/>
  </cols>
  <sheetData>
    <row r="2" spans="2:7" x14ac:dyDescent="0.2">
      <c r="B2" t="s">
        <v>11</v>
      </c>
    </row>
    <row r="4" spans="2:7" x14ac:dyDescent="0.2">
      <c r="B4" s="17" t="s">
        <v>12</v>
      </c>
      <c r="C4" s="18"/>
      <c r="D4" s="18"/>
      <c r="E4" s="9"/>
      <c r="F4" s="17" t="s">
        <v>13</v>
      </c>
      <c r="G4" s="9"/>
    </row>
    <row r="5" spans="2:7" x14ac:dyDescent="0.2">
      <c r="B5" s="19" t="s">
        <v>14</v>
      </c>
      <c r="C5" s="12" t="s">
        <v>0</v>
      </c>
      <c r="D5" s="12"/>
      <c r="E5" s="3"/>
      <c r="F5" s="16" t="s">
        <v>15</v>
      </c>
      <c r="G5" s="9" t="s">
        <v>16</v>
      </c>
    </row>
    <row r="6" spans="2:7" x14ac:dyDescent="0.2">
      <c r="B6" s="4"/>
      <c r="C6" s="20"/>
      <c r="D6" s="20"/>
      <c r="E6" s="5"/>
      <c r="F6" s="16" t="s">
        <v>17</v>
      </c>
      <c r="G6" s="9" t="s">
        <v>18</v>
      </c>
    </row>
    <row r="7" spans="2:7" x14ac:dyDescent="0.2">
      <c r="B7" s="4"/>
      <c r="C7" s="20"/>
      <c r="D7" s="20"/>
      <c r="E7" s="5"/>
      <c r="F7" s="16" t="s">
        <v>19</v>
      </c>
      <c r="G7" s="9" t="s">
        <v>20</v>
      </c>
    </row>
    <row r="8" spans="2:7" x14ac:dyDescent="0.2">
      <c r="B8" s="4"/>
      <c r="C8" s="20"/>
      <c r="D8" s="20"/>
      <c r="E8" s="5"/>
      <c r="F8" s="16" t="s">
        <v>21</v>
      </c>
      <c r="G8" s="9" t="s">
        <v>22</v>
      </c>
    </row>
    <row r="9" spans="2:7" x14ac:dyDescent="0.2">
      <c r="B9" s="4"/>
      <c r="C9" s="20"/>
      <c r="D9" s="20"/>
      <c r="E9" s="5"/>
      <c r="F9" s="16" t="s">
        <v>23</v>
      </c>
      <c r="G9" s="9" t="s">
        <v>24</v>
      </c>
    </row>
    <row r="10" spans="2:7" x14ac:dyDescent="0.2">
      <c r="B10" s="4"/>
      <c r="C10" s="20"/>
      <c r="D10" s="20"/>
      <c r="E10" s="5"/>
      <c r="F10" s="16" t="s">
        <v>25</v>
      </c>
      <c r="G10" s="9" t="s">
        <v>26</v>
      </c>
    </row>
    <row r="11" spans="2:7" x14ac:dyDescent="0.2">
      <c r="B11" s="4"/>
      <c r="C11" s="20"/>
      <c r="D11" s="20"/>
      <c r="E11" s="5"/>
      <c r="F11" s="16" t="s">
        <v>27</v>
      </c>
      <c r="G11" s="9" t="s">
        <v>28</v>
      </c>
    </row>
    <row r="12" spans="2:7" x14ac:dyDescent="0.2">
      <c r="B12" s="4"/>
      <c r="C12" s="20"/>
      <c r="D12" s="20"/>
      <c r="E12" s="5"/>
      <c r="F12" s="16" t="s">
        <v>29</v>
      </c>
      <c r="G12" s="9" t="s">
        <v>30</v>
      </c>
    </row>
    <row r="13" spans="2:7" x14ac:dyDescent="0.2">
      <c r="B13" s="4"/>
      <c r="C13" s="20"/>
      <c r="D13" s="20"/>
      <c r="E13" s="5"/>
      <c r="F13" s="16" t="s">
        <v>31</v>
      </c>
      <c r="G13" s="9" t="s">
        <v>32</v>
      </c>
    </row>
    <row r="14" spans="2:7" x14ac:dyDescent="0.2">
      <c r="B14" s="6"/>
      <c r="C14" s="14"/>
      <c r="D14" s="14"/>
      <c r="E14" s="7"/>
      <c r="F14" s="16" t="s">
        <v>33</v>
      </c>
      <c r="G14" s="9" t="s">
        <v>34</v>
      </c>
    </row>
    <row r="15" spans="2:7" x14ac:dyDescent="0.2">
      <c r="B15" s="19" t="s">
        <v>7</v>
      </c>
      <c r="C15" s="12" t="s">
        <v>1</v>
      </c>
      <c r="D15" s="12"/>
      <c r="E15" s="3"/>
      <c r="F15" s="15" t="s">
        <v>15</v>
      </c>
      <c r="G15" s="9" t="s">
        <v>35</v>
      </c>
    </row>
    <row r="16" spans="2:7" x14ac:dyDescent="0.2">
      <c r="B16" s="4"/>
      <c r="C16" s="20"/>
      <c r="D16" s="20"/>
      <c r="E16" s="5"/>
      <c r="F16" s="15" t="s">
        <v>17</v>
      </c>
      <c r="G16" s="9" t="s">
        <v>36</v>
      </c>
    </row>
    <row r="17" spans="2:7" x14ac:dyDescent="0.2">
      <c r="B17" s="6"/>
      <c r="C17" s="14"/>
      <c r="D17" s="14"/>
      <c r="E17" s="7"/>
      <c r="F17" s="15" t="s">
        <v>19</v>
      </c>
      <c r="G17" s="9" t="s">
        <v>34</v>
      </c>
    </row>
    <row r="18" spans="2:7" x14ac:dyDescent="0.2">
      <c r="B18" s="19" t="s">
        <v>4</v>
      </c>
      <c r="C18" s="3" t="s">
        <v>2</v>
      </c>
      <c r="D18" s="19" t="s">
        <v>5</v>
      </c>
      <c r="E18" s="3" t="s">
        <v>40</v>
      </c>
      <c r="F18" s="16" t="s">
        <v>15</v>
      </c>
      <c r="G18" s="9" t="s">
        <v>37</v>
      </c>
    </row>
    <row r="19" spans="2:7" x14ac:dyDescent="0.2">
      <c r="B19" s="4"/>
      <c r="C19" s="5"/>
      <c r="D19" s="21"/>
      <c r="E19" s="5"/>
      <c r="F19" s="16" t="s">
        <v>17</v>
      </c>
      <c r="G19" s="9" t="s">
        <v>38</v>
      </c>
    </row>
    <row r="20" spans="2:7" x14ac:dyDescent="0.2">
      <c r="B20" s="4"/>
      <c r="C20" s="5"/>
      <c r="D20" s="4"/>
      <c r="E20" s="5"/>
      <c r="F20" s="16" t="s">
        <v>19</v>
      </c>
      <c r="G20" s="9" t="s">
        <v>34</v>
      </c>
    </row>
    <row r="21" spans="2:7" x14ac:dyDescent="0.2">
      <c r="B21" s="4"/>
      <c r="C21" s="5"/>
      <c r="D21" s="6"/>
      <c r="E21" s="7"/>
      <c r="F21" s="16" t="s">
        <v>21</v>
      </c>
      <c r="G21" s="9" t="s">
        <v>39</v>
      </c>
    </row>
    <row r="22" spans="2:7" x14ac:dyDescent="0.2">
      <c r="B22" s="4"/>
      <c r="C22" s="5"/>
      <c r="D22" s="19" t="s">
        <v>3</v>
      </c>
      <c r="E22" s="3" t="s">
        <v>41</v>
      </c>
      <c r="F22" s="16" t="s">
        <v>15</v>
      </c>
      <c r="G22" s="9" t="s">
        <v>42</v>
      </c>
    </row>
    <row r="23" spans="2:7" x14ac:dyDescent="0.2">
      <c r="B23" s="4"/>
      <c r="C23" s="5"/>
      <c r="D23" s="21"/>
      <c r="E23" s="5"/>
      <c r="F23" s="16" t="s">
        <v>17</v>
      </c>
      <c r="G23" s="9" t="s">
        <v>43</v>
      </c>
    </row>
    <row r="24" spans="2:7" x14ac:dyDescent="0.2">
      <c r="B24" s="4"/>
      <c r="C24" s="5"/>
      <c r="D24" s="4"/>
      <c r="E24" s="5"/>
      <c r="F24" s="16" t="s">
        <v>19</v>
      </c>
      <c r="G24" s="9" t="s">
        <v>34</v>
      </c>
    </row>
    <row r="25" spans="2:7" x14ac:dyDescent="0.2">
      <c r="B25" s="4"/>
      <c r="C25" s="5"/>
      <c r="D25" s="4"/>
      <c r="E25" s="5"/>
      <c r="F25" s="16" t="s">
        <v>21</v>
      </c>
      <c r="G25" s="9" t="s">
        <v>39</v>
      </c>
    </row>
    <row r="26" spans="2:7" x14ac:dyDescent="0.2">
      <c r="B26" s="4"/>
      <c r="C26" s="5"/>
      <c r="D26" s="19" t="s">
        <v>6</v>
      </c>
      <c r="E26" s="3" t="s">
        <v>44</v>
      </c>
      <c r="F26" s="16" t="s">
        <v>15</v>
      </c>
      <c r="G26" s="9" t="s">
        <v>45</v>
      </c>
    </row>
    <row r="27" spans="2:7" x14ac:dyDescent="0.2">
      <c r="B27" s="4"/>
      <c r="C27" s="5"/>
      <c r="D27" s="21"/>
      <c r="E27" s="5"/>
      <c r="F27" s="16" t="s">
        <v>17</v>
      </c>
      <c r="G27" s="9" t="s">
        <v>46</v>
      </c>
    </row>
    <row r="28" spans="2:7" x14ac:dyDescent="0.2">
      <c r="B28" s="4"/>
      <c r="C28" s="5"/>
      <c r="D28" s="4"/>
      <c r="E28" s="5"/>
      <c r="F28" s="16" t="s">
        <v>19</v>
      </c>
      <c r="G28" s="9" t="s">
        <v>34</v>
      </c>
    </row>
    <row r="29" spans="2:7" x14ac:dyDescent="0.2">
      <c r="B29" s="4"/>
      <c r="C29" s="5"/>
      <c r="D29" s="4"/>
      <c r="E29" s="5"/>
      <c r="F29" s="16" t="s">
        <v>21</v>
      </c>
      <c r="G29" s="9" t="s">
        <v>39</v>
      </c>
    </row>
    <row r="30" spans="2:7" x14ac:dyDescent="0.2">
      <c r="B30" s="4"/>
      <c r="C30" s="5"/>
      <c r="D30" s="19" t="s">
        <v>47</v>
      </c>
      <c r="E30" s="3" t="s">
        <v>48</v>
      </c>
      <c r="F30" s="16" t="s">
        <v>15</v>
      </c>
      <c r="G30" s="9" t="s">
        <v>49</v>
      </c>
    </row>
    <row r="31" spans="2:7" x14ac:dyDescent="0.2">
      <c r="B31" s="4"/>
      <c r="C31" s="5"/>
      <c r="D31" s="21"/>
      <c r="E31" s="5"/>
      <c r="F31" s="16" t="s">
        <v>17</v>
      </c>
      <c r="G31" s="9" t="s">
        <v>50</v>
      </c>
    </row>
    <row r="32" spans="2:7" x14ac:dyDescent="0.2">
      <c r="B32" s="4"/>
      <c r="C32" s="5"/>
      <c r="D32" s="4"/>
      <c r="E32" s="5"/>
      <c r="F32" s="16" t="s">
        <v>19</v>
      </c>
      <c r="G32" s="9" t="s">
        <v>34</v>
      </c>
    </row>
    <row r="33" spans="2:7" x14ac:dyDescent="0.2">
      <c r="B33" s="6"/>
      <c r="C33" s="7"/>
      <c r="D33" s="6"/>
      <c r="E33" s="7"/>
      <c r="F33" s="16" t="s">
        <v>21</v>
      </c>
      <c r="G33" s="9" t="s">
        <v>39</v>
      </c>
    </row>
  </sheetData>
  <phoneticPr fontId="2"/>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N14"/>
  <sheetViews>
    <sheetView workbookViewId="0"/>
  </sheetViews>
  <sheetFormatPr defaultRowHeight="13" x14ac:dyDescent="0.2"/>
  <cols>
    <col min="1" max="1" width="4.90625" customWidth="1"/>
    <col min="2" max="2" width="1.36328125" customWidth="1"/>
    <col min="3" max="3" width="28.26953125" customWidth="1"/>
    <col min="4" max="14" width="6.6328125" customWidth="1"/>
  </cols>
  <sheetData>
    <row r="2" spans="2:14" x14ac:dyDescent="0.2">
      <c r="B2" t="s">
        <v>52</v>
      </c>
    </row>
    <row r="5" spans="2:14" x14ac:dyDescent="0.2">
      <c r="B5" s="2"/>
      <c r="C5" s="13" t="s">
        <v>8</v>
      </c>
      <c r="D5" s="319">
        <v>500</v>
      </c>
      <c r="E5" s="319">
        <v>750</v>
      </c>
      <c r="F5" s="319">
        <v>1000</v>
      </c>
      <c r="G5" s="319">
        <v>1500</v>
      </c>
      <c r="H5" s="319">
        <v>2000</v>
      </c>
      <c r="I5" s="319">
        <v>3000</v>
      </c>
      <c r="J5" s="319">
        <v>5000</v>
      </c>
      <c r="K5" s="319">
        <v>7500</v>
      </c>
      <c r="L5" s="319">
        <v>10000</v>
      </c>
      <c r="M5" s="319">
        <v>15000</v>
      </c>
      <c r="N5" s="319">
        <v>20000</v>
      </c>
    </row>
    <row r="6" spans="2:14" x14ac:dyDescent="0.2">
      <c r="B6" s="6" t="s">
        <v>53</v>
      </c>
      <c r="C6" s="7"/>
      <c r="D6" s="319"/>
      <c r="E6" s="319"/>
      <c r="F6" s="319"/>
      <c r="G6" s="319"/>
      <c r="H6" s="319"/>
      <c r="I6" s="319"/>
      <c r="J6" s="319"/>
      <c r="K6" s="319"/>
      <c r="L6" s="319"/>
      <c r="M6" s="319"/>
      <c r="N6" s="319"/>
    </row>
    <row r="7" spans="2:14" ht="28.5" customHeight="1" x14ac:dyDescent="0.2">
      <c r="B7" s="8"/>
      <c r="C7" s="9" t="s">
        <v>54</v>
      </c>
      <c r="D7" s="1">
        <v>0.56999999999999995</v>
      </c>
      <c r="E7" s="1">
        <v>0.57999999999999996</v>
      </c>
      <c r="F7" s="1">
        <v>0.57999999999999996</v>
      </c>
      <c r="G7" s="1">
        <v>0.59</v>
      </c>
      <c r="H7" s="1">
        <v>0.59</v>
      </c>
      <c r="I7" s="1">
        <v>0.6</v>
      </c>
      <c r="J7" s="1">
        <v>0.6</v>
      </c>
      <c r="K7" s="1">
        <v>0.61</v>
      </c>
      <c r="L7" s="1">
        <v>0.61</v>
      </c>
      <c r="M7" s="1">
        <v>0.61</v>
      </c>
      <c r="N7" s="1">
        <v>0.62</v>
      </c>
    </row>
    <row r="8" spans="2:14" ht="28.5" customHeight="1" x14ac:dyDescent="0.2">
      <c r="B8" s="8"/>
      <c r="C8" s="9" t="s">
        <v>55</v>
      </c>
      <c r="D8" s="10">
        <v>0.2</v>
      </c>
      <c r="E8" s="1">
        <v>0.19</v>
      </c>
      <c r="F8" s="1">
        <v>0.19</v>
      </c>
      <c r="G8" s="1">
        <v>0.18</v>
      </c>
      <c r="H8" s="1">
        <v>0.18</v>
      </c>
      <c r="I8" s="1">
        <v>0.17</v>
      </c>
      <c r="J8" s="1">
        <v>0.17</v>
      </c>
      <c r="K8" s="1">
        <v>0.16</v>
      </c>
      <c r="L8" s="1">
        <v>0.15</v>
      </c>
      <c r="M8" s="1">
        <v>0.15</v>
      </c>
      <c r="N8" s="1">
        <v>0.14000000000000001</v>
      </c>
    </row>
    <row r="9" spans="2:14" ht="28.5" customHeight="1" x14ac:dyDescent="0.2">
      <c r="B9" s="8"/>
      <c r="C9" s="9" t="s">
        <v>56</v>
      </c>
      <c r="D9" s="1">
        <v>0.12</v>
      </c>
      <c r="E9" s="1">
        <v>0.12</v>
      </c>
      <c r="F9" s="1">
        <v>0.12</v>
      </c>
      <c r="G9" s="1">
        <v>0.12</v>
      </c>
      <c r="H9" s="1">
        <v>0.12</v>
      </c>
      <c r="I9" s="1">
        <v>0.13</v>
      </c>
      <c r="J9" s="1">
        <v>0.13</v>
      </c>
      <c r="K9" s="1">
        <v>0.13</v>
      </c>
      <c r="L9" s="1">
        <v>0.14000000000000001</v>
      </c>
      <c r="M9" s="1">
        <v>0.14000000000000001</v>
      </c>
      <c r="N9" s="1">
        <v>0.14000000000000001</v>
      </c>
    </row>
    <row r="10" spans="2:14" ht="28.5" customHeight="1" x14ac:dyDescent="0.2">
      <c r="B10" s="8"/>
      <c r="C10" s="9" t="s">
        <v>57</v>
      </c>
      <c r="D10" s="1">
        <v>0.11</v>
      </c>
      <c r="E10" s="1">
        <v>0.11</v>
      </c>
      <c r="F10" s="1">
        <v>0.11</v>
      </c>
      <c r="G10" s="1">
        <v>0.11</v>
      </c>
      <c r="H10" s="1">
        <v>0.11</v>
      </c>
      <c r="I10" s="10">
        <v>0.1</v>
      </c>
      <c r="J10" s="10">
        <v>0.1</v>
      </c>
      <c r="K10" s="10">
        <v>0.1</v>
      </c>
      <c r="L10" s="10">
        <v>0.1</v>
      </c>
      <c r="M10" s="10">
        <v>0.1</v>
      </c>
      <c r="N10" s="10">
        <v>0.1</v>
      </c>
    </row>
    <row r="11" spans="2:14" ht="28.5" customHeight="1" x14ac:dyDescent="0.2">
      <c r="B11" s="22"/>
      <c r="C11" s="23" t="s">
        <v>51</v>
      </c>
      <c r="D11" s="11">
        <f>SUM(D7:D10)</f>
        <v>1</v>
      </c>
      <c r="E11" s="11">
        <f t="shared" ref="E11:N11" si="0">SUM(E7:E10)</f>
        <v>1</v>
      </c>
      <c r="F11" s="11">
        <f t="shared" si="0"/>
        <v>1</v>
      </c>
      <c r="G11" s="11">
        <f t="shared" si="0"/>
        <v>1</v>
      </c>
      <c r="H11" s="11">
        <f t="shared" si="0"/>
        <v>1</v>
      </c>
      <c r="I11" s="11">
        <f t="shared" si="0"/>
        <v>1</v>
      </c>
      <c r="J11" s="11">
        <f t="shared" si="0"/>
        <v>1</v>
      </c>
      <c r="K11" s="11">
        <f t="shared" si="0"/>
        <v>1</v>
      </c>
      <c r="L11" s="11">
        <f t="shared" si="0"/>
        <v>1</v>
      </c>
      <c r="M11" s="11">
        <f t="shared" si="0"/>
        <v>1</v>
      </c>
      <c r="N11" s="11">
        <f t="shared" si="0"/>
        <v>1</v>
      </c>
    </row>
    <row r="13" spans="2:14" x14ac:dyDescent="0.2">
      <c r="C13" t="s">
        <v>9</v>
      </c>
    </row>
    <row r="14" spans="2:14" x14ac:dyDescent="0.2">
      <c r="C14" t="s">
        <v>10</v>
      </c>
    </row>
  </sheetData>
  <mergeCells count="11">
    <mergeCell ref="D5:D6"/>
    <mergeCell ref="E5:E6"/>
    <mergeCell ref="F5:F6"/>
    <mergeCell ref="G5:G6"/>
    <mergeCell ref="N5:N6"/>
    <mergeCell ref="H5:H6"/>
    <mergeCell ref="I5:I6"/>
    <mergeCell ref="J5:J6"/>
    <mergeCell ref="K5:K6"/>
    <mergeCell ref="L5:L6"/>
    <mergeCell ref="M5:M6"/>
  </mergeCells>
  <phoneticPr fontId="2"/>
  <pageMargins left="0.75" right="0.41" top="0.66" bottom="0.38" header="0.51200000000000001" footer="0.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表紙</vt:lpstr>
      <vt:lpstr>内訳書</vt:lpstr>
      <vt:lpstr>一位代価表</vt:lpstr>
      <vt:lpstr>旧委託料設計P9</vt:lpstr>
      <vt:lpstr>旧委託料監理P10</vt:lpstr>
      <vt:lpstr>成果図書（基本設計）</vt:lpstr>
      <vt:lpstr>追加業務（積算業務）</vt:lpstr>
      <vt:lpstr>一位代価表!Print_Area</vt:lpstr>
      <vt:lpstr>旧委託料監理P10!Print_Area</vt:lpstr>
      <vt:lpstr>旧委託料設計P9!Print_Area</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k-takata</dc:creator>
  <cp:lastModifiedBy>後藤 敬仁</cp:lastModifiedBy>
  <cp:lastPrinted>2025-11-20T06:26:34Z</cp:lastPrinted>
  <dcterms:created xsi:type="dcterms:W3CDTF">2009-08-12T08:41:54Z</dcterms:created>
  <dcterms:modified xsi:type="dcterms:W3CDTF">2025-11-26T00:32:35Z</dcterms:modified>
</cp:coreProperties>
</file>